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udae\plan operativo junio 30 2020\plan operativo a 30 jun 2020\"/>
    </mc:Choice>
  </mc:AlternateContent>
  <bookViews>
    <workbookView xWindow="0" yWindow="0" windowWidth="20490" windowHeight="7755"/>
  </bookViews>
  <sheets>
    <sheet name="INFORMATICA" sheetId="13" r:id="rId1"/>
    <sheet name="POA Seccion B" sheetId="15" state="hidden" r:id="rId2"/>
    <sheet name="CARRERA A" sheetId="18" r:id="rId3"/>
    <sheet name="CARRERA B" sheetId="17" r:id="rId4"/>
    <sheet name="CENDOJ A" sheetId="19" r:id="rId5"/>
    <sheet name="CENDOJ B" sheetId="20" r:id="rId6"/>
    <sheet name="UDAE A" sheetId="22" r:id="rId7"/>
    <sheet name="UDAE B" sheetId="23" r:id="rId8"/>
    <sheet name="ESCUELA JUD" sheetId="24" r:id="rId9"/>
    <sheet name="URNA" sheetId="30" r:id="rId10"/>
    <sheet name="RECURSOS HUM" sheetId="29" r:id="rId11"/>
    <sheet name="OSEG" sheetId="28" r:id="rId12"/>
    <sheet name="PLANEACIÓN" sheetId="27" r:id="rId13"/>
    <sheet name="COMUNICACIONES" sheetId="26" r:id="rId14"/>
    <sheet name="ASIST LEGAL" sheetId="25" r:id="rId15"/>
    <sheet name="AUDITORIA" sheetId="21" r:id="rId16"/>
    <sheet name="ADMINISTRATIVA" sheetId="33" r:id="rId17"/>
    <sheet name="PRESUPUESTO" sheetId="32" r:id="rId18"/>
    <sheet name="Hoja16" sheetId="31" r:id="rId19"/>
    <sheet name="Hoja1" sheetId="16" r:id="rId20"/>
    <sheet name="INSTRUCCIONES " sheetId="14" r:id="rId21"/>
  </sheets>
  <definedNames>
    <definedName name="HOY" localSheetId="0">INFORMATICA!#REF!</definedName>
    <definedName name="HOY" localSheetId="1">'POA Seccion B'!#REF!</definedName>
    <definedName name="HOY">#REF!</definedName>
  </definedNames>
  <calcPr calcId="152511"/>
</workbook>
</file>

<file path=xl/calcChain.xml><?xml version="1.0" encoding="utf-8"?>
<calcChain xmlns="http://schemas.openxmlformats.org/spreadsheetml/2006/main">
  <c r="O207" i="33" l="1"/>
  <c r="N207" i="33"/>
  <c r="P207" i="33" s="1"/>
  <c r="M207" i="33"/>
  <c r="K207" i="33"/>
  <c r="H207" i="33"/>
  <c r="O202" i="33"/>
  <c r="M202" i="33"/>
  <c r="K202" i="33"/>
  <c r="N202" i="33" s="1"/>
  <c r="P202" i="33" s="1"/>
  <c r="H202" i="33"/>
  <c r="O199" i="33"/>
  <c r="N199" i="33"/>
  <c r="P199" i="33" s="1"/>
  <c r="M199" i="33"/>
  <c r="K199" i="33"/>
  <c r="H199" i="33"/>
  <c r="O195" i="33"/>
  <c r="M195" i="33"/>
  <c r="K195" i="33"/>
  <c r="N195" i="33" s="1"/>
  <c r="P195" i="33" s="1"/>
  <c r="H195" i="33"/>
  <c r="O187" i="33"/>
  <c r="N187" i="33"/>
  <c r="P187" i="33" s="1"/>
  <c r="M187" i="33"/>
  <c r="K187" i="33"/>
  <c r="H187" i="33"/>
  <c r="O184" i="33"/>
  <c r="M184" i="33"/>
  <c r="K184" i="33"/>
  <c r="N184" i="33" s="1"/>
  <c r="P184" i="33" s="1"/>
  <c r="H184" i="33"/>
  <c r="O30" i="32" l="1"/>
  <c r="M30" i="32"/>
  <c r="K30" i="32"/>
  <c r="N30" i="32" s="1"/>
  <c r="P30" i="32" s="1"/>
  <c r="H30" i="32"/>
  <c r="K26" i="32"/>
  <c r="L26" i="32" s="1"/>
  <c r="J26" i="32"/>
  <c r="M26" i="32" s="1"/>
  <c r="H26" i="32"/>
  <c r="K22" i="32"/>
  <c r="H22" i="32"/>
  <c r="J22" i="32" s="1"/>
  <c r="K17" i="32"/>
  <c r="H17" i="32"/>
  <c r="J17" i="32" s="1"/>
  <c r="K13" i="32"/>
  <c r="H13" i="32"/>
  <c r="J13" i="32" s="1"/>
  <c r="K7" i="32"/>
  <c r="N7" i="32" s="1"/>
  <c r="H7" i="32"/>
  <c r="J7" i="32" s="1"/>
  <c r="M7" i="32" s="1"/>
  <c r="K2" i="32"/>
  <c r="K1" i="32" s="1"/>
  <c r="H2" i="32"/>
  <c r="J1" i="32"/>
  <c r="H1" i="32"/>
  <c r="K182" i="33"/>
  <c r="H182" i="33"/>
  <c r="J182" i="33" s="1"/>
  <c r="O177" i="33"/>
  <c r="M177" i="33"/>
  <c r="K177" i="33"/>
  <c r="N177" i="33" s="1"/>
  <c r="P177" i="33" s="1"/>
  <c r="H177" i="33"/>
  <c r="O171" i="33"/>
  <c r="N171" i="33"/>
  <c r="P171" i="33" s="1"/>
  <c r="M171" i="33"/>
  <c r="K171" i="33"/>
  <c r="H171" i="33"/>
  <c r="L2" i="32" l="1"/>
  <c r="O2" i="32" s="1"/>
  <c r="O1" i="32" s="1"/>
  <c r="O26" i="32"/>
  <c r="N13" i="32"/>
  <c r="P13" i="32" s="1"/>
  <c r="N26" i="32"/>
  <c r="P26" i="32" s="1"/>
  <c r="N2" i="32"/>
  <c r="O17" i="32"/>
  <c r="M17" i="32"/>
  <c r="M13" i="32"/>
  <c r="O13" i="32"/>
  <c r="O22" i="32"/>
  <c r="M22" i="32"/>
  <c r="O7" i="32"/>
  <c r="P7" i="32" s="1"/>
  <c r="N22" i="32"/>
  <c r="P22" i="32" s="1"/>
  <c r="N17" i="32"/>
  <c r="N1" i="32"/>
  <c r="P2" i="32"/>
  <c r="P1" i="32" s="1"/>
  <c r="L1" i="32"/>
  <c r="M2" i="32"/>
  <c r="M1" i="32" s="1"/>
  <c r="O182" i="33"/>
  <c r="M182" i="33"/>
  <c r="N182" i="33"/>
  <c r="P17" i="32" l="1"/>
  <c r="P182" i="33"/>
  <c r="M157" i="33" l="1"/>
  <c r="L157" i="33"/>
  <c r="K157" i="33"/>
  <c r="J157" i="33"/>
  <c r="O157" i="33" s="1"/>
  <c r="H157" i="33"/>
  <c r="N157" i="33" s="1"/>
  <c r="M154" i="33"/>
  <c r="L154" i="33"/>
  <c r="K154" i="33"/>
  <c r="J154" i="33"/>
  <c r="O154" i="33" s="1"/>
  <c r="H154" i="33"/>
  <c r="N154" i="33" s="1"/>
  <c r="P154" i="33" s="1"/>
  <c r="P157" i="33" l="1"/>
  <c r="O143" i="33" l="1"/>
  <c r="M143" i="33"/>
  <c r="K143" i="33"/>
  <c r="H143" i="33"/>
  <c r="O139" i="33"/>
  <c r="M139" i="33"/>
  <c r="K139" i="33"/>
  <c r="H139" i="33"/>
  <c r="N143" i="33" l="1"/>
  <c r="P143" i="33" s="1"/>
  <c r="N139" i="33"/>
  <c r="P139" i="33"/>
  <c r="O134" i="33" l="1"/>
  <c r="M134" i="33"/>
  <c r="K134" i="33"/>
  <c r="N134" i="33" s="1"/>
  <c r="H134" i="33"/>
  <c r="O130" i="33"/>
  <c r="M130" i="33"/>
  <c r="K130" i="33"/>
  <c r="H130" i="33"/>
  <c r="O124" i="33"/>
  <c r="M124" i="33"/>
  <c r="K124" i="33"/>
  <c r="N124" i="33" s="1"/>
  <c r="H124" i="33"/>
  <c r="O122" i="33"/>
  <c r="M122" i="33"/>
  <c r="K122" i="33"/>
  <c r="H122" i="33"/>
  <c r="O117" i="33"/>
  <c r="M117" i="33"/>
  <c r="K117" i="33"/>
  <c r="H117" i="33"/>
  <c r="O111" i="33"/>
  <c r="M111" i="33"/>
  <c r="K111" i="33"/>
  <c r="H111" i="33"/>
  <c r="O109" i="33"/>
  <c r="M109" i="33"/>
  <c r="K109" i="33"/>
  <c r="N109" i="33" s="1"/>
  <c r="H109" i="33"/>
  <c r="O107" i="33"/>
  <c r="M107" i="33"/>
  <c r="K107" i="33"/>
  <c r="H107" i="33"/>
  <c r="O105" i="33"/>
  <c r="M105" i="33"/>
  <c r="K105" i="33"/>
  <c r="N105" i="33" s="1"/>
  <c r="H105" i="33"/>
  <c r="O103" i="33"/>
  <c r="M103" i="33"/>
  <c r="K103" i="33"/>
  <c r="H103" i="33"/>
  <c r="O100" i="33"/>
  <c r="M100" i="33"/>
  <c r="K100" i="33"/>
  <c r="N100" i="33" s="1"/>
  <c r="H100" i="33"/>
  <c r="N117" i="33" l="1"/>
  <c r="P105" i="33"/>
  <c r="P109" i="33"/>
  <c r="P117" i="33"/>
  <c r="P124" i="33"/>
  <c r="P134" i="33"/>
  <c r="N103" i="33"/>
  <c r="P103" i="33" s="1"/>
  <c r="N107" i="33"/>
  <c r="P107" i="33" s="1"/>
  <c r="N111" i="33"/>
  <c r="P111" i="33" s="1"/>
  <c r="N122" i="33"/>
  <c r="P122" i="33" s="1"/>
  <c r="N130" i="33"/>
  <c r="P130" i="33" s="1"/>
  <c r="P100" i="33"/>
  <c r="O94" i="33" l="1"/>
  <c r="M94" i="33"/>
  <c r="K94" i="33"/>
  <c r="H94" i="33"/>
  <c r="O88" i="33"/>
  <c r="M88" i="33"/>
  <c r="K88" i="33"/>
  <c r="H88" i="33"/>
  <c r="O82" i="33"/>
  <c r="M82" i="33"/>
  <c r="K82" i="33"/>
  <c r="H82" i="33"/>
  <c r="N88" i="33" l="1"/>
  <c r="N82" i="33"/>
  <c r="P82" i="33" s="1"/>
  <c r="N94" i="33"/>
  <c r="P94" i="33" s="1"/>
  <c r="P88" i="33"/>
  <c r="O53" i="33"/>
  <c r="N53" i="33"/>
  <c r="M53" i="33"/>
  <c r="O17" i="33"/>
  <c r="M17" i="33"/>
  <c r="K17" i="33"/>
  <c r="N17" i="33" s="1"/>
  <c r="P17" i="33" l="1"/>
  <c r="P53" i="33"/>
  <c r="L11" i="33" l="1"/>
  <c r="K11" i="33"/>
  <c r="H11" i="33"/>
  <c r="N11" i="33" s="1"/>
  <c r="L7" i="33"/>
  <c r="K7" i="33"/>
  <c r="J7" i="33"/>
  <c r="H7" i="33"/>
  <c r="H6" i="33" s="1"/>
  <c r="K6" i="33"/>
  <c r="L6" i="33" l="1"/>
  <c r="O7" i="33"/>
  <c r="N7" i="33"/>
  <c r="P7" i="33" s="1"/>
  <c r="M7" i="33"/>
  <c r="J11" i="33"/>
  <c r="N6" i="33" l="1"/>
  <c r="O11" i="33"/>
  <c r="J6" i="33"/>
  <c r="M11" i="33"/>
  <c r="M6" i="33" s="1"/>
  <c r="O6" i="33" l="1"/>
  <c r="P11" i="33"/>
  <c r="P6" i="33" s="1"/>
  <c r="L67" i="21" l="1"/>
  <c r="K67" i="21"/>
  <c r="H67" i="21"/>
  <c r="N67" i="21" s="1"/>
  <c r="L59" i="21"/>
  <c r="K59" i="21"/>
  <c r="H59" i="21"/>
  <c r="N59" i="21" s="1"/>
  <c r="L56" i="21"/>
  <c r="K56" i="21"/>
  <c r="H56" i="21"/>
  <c r="N56" i="21" s="1"/>
  <c r="L53" i="21"/>
  <c r="K53" i="21"/>
  <c r="H53" i="21"/>
  <c r="N53" i="21" s="1"/>
  <c r="K38" i="21"/>
  <c r="H38" i="21"/>
  <c r="K31" i="21"/>
  <c r="H31" i="21"/>
  <c r="H13" i="21" s="1"/>
  <c r="J13" i="21" s="1"/>
  <c r="K14" i="21"/>
  <c r="K13" i="21" s="1"/>
  <c r="H14" i="21"/>
  <c r="L13" i="21" l="1"/>
  <c r="K12" i="21"/>
  <c r="N13" i="21"/>
  <c r="M13" i="21"/>
  <c r="J53" i="21"/>
  <c r="M53" i="21" s="1"/>
  <c r="J56" i="21"/>
  <c r="M56" i="21" s="1"/>
  <c r="J59" i="21"/>
  <c r="M59" i="21" s="1"/>
  <c r="J67" i="21"/>
  <c r="M67" i="21" s="1"/>
  <c r="L12" i="21" l="1"/>
  <c r="O12" i="21" s="1"/>
  <c r="P12" i="21" s="1"/>
  <c r="O13" i="21"/>
  <c r="O53" i="21"/>
  <c r="P53" i="21" s="1"/>
  <c r="O59" i="21"/>
  <c r="P59" i="21" s="1"/>
  <c r="O67" i="21"/>
  <c r="P67" i="21" s="1"/>
  <c r="P13" i="21"/>
  <c r="O56" i="21"/>
  <c r="P56" i="21" s="1"/>
  <c r="J12" i="21"/>
  <c r="M12" i="21" l="1"/>
  <c r="K40" i="25" l="1"/>
  <c r="L40" i="25" s="1"/>
  <c r="H40" i="25"/>
  <c r="N40" i="25" s="1"/>
  <c r="M40" i="25" l="1"/>
  <c r="O40" i="25"/>
  <c r="P40" i="25" l="1"/>
  <c r="O28" i="25" l="1"/>
  <c r="N28" i="25"/>
  <c r="P28" i="25" s="1"/>
  <c r="M28" i="25"/>
  <c r="K28" i="25"/>
  <c r="H28" i="25"/>
  <c r="O19" i="25"/>
  <c r="M19" i="25"/>
  <c r="K19" i="25"/>
  <c r="N19" i="25" s="1"/>
  <c r="H19" i="25"/>
  <c r="O14" i="25"/>
  <c r="O13" i="25" s="1"/>
  <c r="N14" i="25"/>
  <c r="N13" i="25" s="1"/>
  <c r="M14" i="25"/>
  <c r="K14" i="25"/>
  <c r="K13" i="25" s="1"/>
  <c r="H14" i="25"/>
  <c r="H13" i="25" s="1"/>
  <c r="L13" i="25"/>
  <c r="M13" i="25" s="1"/>
  <c r="J13" i="25"/>
  <c r="P19" i="25" l="1"/>
  <c r="P14" i="25"/>
  <c r="P13" i="25" s="1"/>
  <c r="O64" i="26" l="1"/>
  <c r="O61" i="26"/>
  <c r="O58" i="26"/>
  <c r="K55" i="26"/>
  <c r="O55" i="26" s="1"/>
  <c r="O52" i="26"/>
  <c r="O49" i="26"/>
  <c r="O46" i="26"/>
  <c r="O43" i="26"/>
  <c r="O40" i="26"/>
  <c r="O37" i="26"/>
  <c r="O34" i="26"/>
  <c r="K29" i="26"/>
  <c r="O29" i="26" s="1"/>
  <c r="O26" i="26"/>
  <c r="O23" i="26"/>
  <c r="O20" i="26"/>
  <c r="O17" i="26"/>
  <c r="O14" i="26"/>
  <c r="O13" i="26"/>
  <c r="O80" i="27" l="1"/>
  <c r="N80" i="27"/>
  <c r="P80" i="27" s="1"/>
  <c r="M80" i="27"/>
  <c r="K80" i="27"/>
  <c r="H80" i="27"/>
  <c r="O77" i="27"/>
  <c r="M77" i="27"/>
  <c r="K77" i="27"/>
  <c r="N77" i="27" s="1"/>
  <c r="P77" i="27" s="1"/>
  <c r="H77" i="27"/>
  <c r="O68" i="27"/>
  <c r="N68" i="27"/>
  <c r="P68" i="27" s="1"/>
  <c r="M68" i="27"/>
  <c r="K68" i="27"/>
  <c r="H68" i="27"/>
  <c r="O61" i="27"/>
  <c r="M61" i="27"/>
  <c r="K61" i="27"/>
  <c r="N61" i="27" s="1"/>
  <c r="P61" i="27" s="1"/>
  <c r="H61" i="27"/>
  <c r="K55" i="27"/>
  <c r="L55" i="27" s="1"/>
  <c r="H55" i="27"/>
  <c r="N55" i="27" s="1"/>
  <c r="L52" i="27"/>
  <c r="K52" i="27"/>
  <c r="H52" i="27"/>
  <c r="N52" i="27" s="1"/>
  <c r="L46" i="27"/>
  <c r="K46" i="27"/>
  <c r="H46" i="27"/>
  <c r="N46" i="27" s="1"/>
  <c r="L38" i="27"/>
  <c r="K38" i="27"/>
  <c r="H38" i="27"/>
  <c r="N38" i="27" s="1"/>
  <c r="L35" i="27"/>
  <c r="K35" i="27"/>
  <c r="H35" i="27"/>
  <c r="N35" i="27" s="1"/>
  <c r="L27" i="27"/>
  <c r="K27" i="27"/>
  <c r="H27" i="27"/>
  <c r="N27" i="27" s="1"/>
  <c r="L21" i="27"/>
  <c r="K21" i="27"/>
  <c r="H21" i="27"/>
  <c r="N21" i="27" s="1"/>
  <c r="K20" i="27"/>
  <c r="K18" i="27"/>
  <c r="K17" i="27"/>
  <c r="K16" i="27"/>
  <c r="K15" i="27"/>
  <c r="K14" i="27" s="1"/>
  <c r="H14" i="27"/>
  <c r="J14" i="27" s="1"/>
  <c r="H13" i="27"/>
  <c r="O21" i="27" l="1"/>
  <c r="P55" i="27"/>
  <c r="L14" i="27"/>
  <c r="K13" i="27"/>
  <c r="N13" i="27" s="1"/>
  <c r="N14" i="27"/>
  <c r="O55" i="27"/>
  <c r="M55" i="27"/>
  <c r="P21" i="27"/>
  <c r="O35" i="27"/>
  <c r="P35" i="27" s="1"/>
  <c r="O52" i="27"/>
  <c r="P52" i="27" s="1"/>
  <c r="J21" i="27"/>
  <c r="M21" i="27" s="1"/>
  <c r="J27" i="27"/>
  <c r="M27" i="27" s="1"/>
  <c r="J35" i="27"/>
  <c r="M35" i="27" s="1"/>
  <c r="J38" i="27"/>
  <c r="M38" i="27" s="1"/>
  <c r="J46" i="27"/>
  <c r="M46" i="27" s="1"/>
  <c r="J52" i="27"/>
  <c r="M52" i="27" s="1"/>
  <c r="O38" i="27" l="1"/>
  <c r="P38" i="27" s="1"/>
  <c r="L13" i="27"/>
  <c r="O13" i="27" s="1"/>
  <c r="P13" i="27" s="1"/>
  <c r="O14" i="27"/>
  <c r="P14" i="27" s="1"/>
  <c r="O27" i="27"/>
  <c r="P27" i="27" s="1"/>
  <c r="M14" i="27"/>
  <c r="O46" i="27"/>
  <c r="P46" i="27" s="1"/>
  <c r="J13" i="27"/>
  <c r="M13" i="27" l="1"/>
  <c r="W42" i="28" l="1"/>
  <c r="V42" i="28"/>
  <c r="T42" i="28"/>
  <c r="M42" i="28"/>
  <c r="H42" i="28"/>
  <c r="T32" i="28"/>
  <c r="M32" i="28"/>
  <c r="M13" i="28" s="1"/>
  <c r="H32" i="28"/>
  <c r="W26" i="28"/>
  <c r="V26" i="28"/>
  <c r="T26" i="28"/>
  <c r="M26" i="28"/>
  <c r="H26" i="28"/>
  <c r="W20" i="28"/>
  <c r="V20" i="28"/>
  <c r="T20" i="28"/>
  <c r="M20" i="28"/>
  <c r="H20" i="28"/>
  <c r="U20" i="28" s="1"/>
  <c r="W14" i="28"/>
  <c r="W13" i="28" s="1"/>
  <c r="V14" i="28"/>
  <c r="V13" i="28" s="1"/>
  <c r="T14" i="28"/>
  <c r="M14" i="28"/>
  <c r="U14" i="28" s="1"/>
  <c r="U13" i="28" s="1"/>
  <c r="H14" i="28"/>
  <c r="T13" i="28"/>
  <c r="O13" i="28"/>
  <c r="N13" i="28"/>
  <c r="L13" i="28"/>
  <c r="K13" i="28"/>
  <c r="H13" i="28"/>
  <c r="W57" i="29" l="1"/>
  <c r="V57" i="29"/>
  <c r="U57" i="29"/>
  <c r="T57" i="29"/>
  <c r="M57" i="29"/>
  <c r="H57" i="29"/>
  <c r="W49" i="29"/>
  <c r="V49" i="29"/>
  <c r="T49" i="29"/>
  <c r="M49" i="29"/>
  <c r="U49" i="29" s="1"/>
  <c r="H49" i="29"/>
  <c r="W41" i="29"/>
  <c r="V41" i="29"/>
  <c r="U41" i="29"/>
  <c r="T41" i="29"/>
  <c r="M41" i="29"/>
  <c r="H41" i="29"/>
  <c r="V32" i="29"/>
  <c r="V13" i="29" s="1"/>
  <c r="T32" i="29"/>
  <c r="N32" i="29"/>
  <c r="W32" i="29" s="1"/>
  <c r="M32" i="29"/>
  <c r="U32" i="29" s="1"/>
  <c r="H32" i="29"/>
  <c r="W23" i="29"/>
  <c r="V23" i="29"/>
  <c r="U23" i="29"/>
  <c r="T23" i="29"/>
  <c r="M23" i="29"/>
  <c r="H23" i="29"/>
  <c r="W14" i="29"/>
  <c r="V14" i="29"/>
  <c r="T14" i="29"/>
  <c r="M14" i="29"/>
  <c r="U14" i="29" s="1"/>
  <c r="U13" i="29" s="1"/>
  <c r="H14" i="29"/>
  <c r="T13" i="29"/>
  <c r="O13" i="29"/>
  <c r="N13" i="29"/>
  <c r="M13" i="29"/>
  <c r="L13" i="29"/>
  <c r="K13" i="29"/>
  <c r="H13" i="29"/>
  <c r="W13" i="29" l="1"/>
  <c r="W62" i="30" l="1"/>
  <c r="V62" i="30"/>
  <c r="T62" i="30"/>
  <c r="M62" i="30"/>
  <c r="U62" i="30" s="1"/>
  <c r="H62" i="30"/>
  <c r="W56" i="30"/>
  <c r="V56" i="30"/>
  <c r="U56" i="30"/>
  <c r="T56" i="30"/>
  <c r="M56" i="30"/>
  <c r="H56" i="30"/>
  <c r="W50" i="30"/>
  <c r="V50" i="30"/>
  <c r="T50" i="30"/>
  <c r="M50" i="30"/>
  <c r="U50" i="30" s="1"/>
  <c r="H50" i="30"/>
  <c r="W44" i="30"/>
  <c r="V44" i="30"/>
  <c r="U44" i="30"/>
  <c r="T44" i="30"/>
  <c r="M44" i="30"/>
  <c r="H44" i="30"/>
  <c r="W38" i="30"/>
  <c r="V38" i="30"/>
  <c r="T38" i="30"/>
  <c r="M38" i="30"/>
  <c r="U38" i="30" s="1"/>
  <c r="H38" i="30"/>
  <c r="V32" i="30"/>
  <c r="T32" i="30"/>
  <c r="N32" i="30"/>
  <c r="W32" i="30" s="1"/>
  <c r="M32" i="30"/>
  <c r="H32" i="30"/>
  <c r="U32" i="30" s="1"/>
  <c r="V26" i="30"/>
  <c r="T26" i="30"/>
  <c r="N26" i="30"/>
  <c r="W26" i="30" s="1"/>
  <c r="M26" i="30"/>
  <c r="H26" i="30"/>
  <c r="U26" i="30" s="1"/>
  <c r="W20" i="30"/>
  <c r="Q20" i="30"/>
  <c r="V20" i="30" s="1"/>
  <c r="M20" i="30"/>
  <c r="U20" i="30" s="1"/>
  <c r="H20" i="30"/>
  <c r="W14" i="30"/>
  <c r="V14" i="30"/>
  <c r="V13" i="30" s="1"/>
  <c r="T14" i="30"/>
  <c r="M14" i="30"/>
  <c r="U14" i="30" s="1"/>
  <c r="U13" i="30" s="1"/>
  <c r="H14" i="30"/>
  <c r="H13" i="30" s="1"/>
  <c r="T13" i="30"/>
  <c r="O13" i="30"/>
  <c r="N13" i="30"/>
  <c r="M13" i="30"/>
  <c r="L13" i="30"/>
  <c r="K13" i="30"/>
  <c r="W13" i="30" l="1"/>
  <c r="T20" i="30"/>
  <c r="W83" i="24" l="1"/>
  <c r="M83" i="24"/>
  <c r="U83" i="24" s="1"/>
  <c r="J83" i="24"/>
  <c r="V83" i="24" s="1"/>
  <c r="H83" i="24"/>
  <c r="W81" i="24"/>
  <c r="M81" i="24"/>
  <c r="J81" i="24"/>
  <c r="T81" i="24" s="1"/>
  <c r="H81" i="24"/>
  <c r="U81" i="24" s="1"/>
  <c r="W60" i="24"/>
  <c r="M60" i="24"/>
  <c r="H60" i="24"/>
  <c r="J60" i="24" s="1"/>
  <c r="W58" i="24"/>
  <c r="M58" i="24"/>
  <c r="U58" i="24" s="1"/>
  <c r="H58" i="24"/>
  <c r="J58" i="24" s="1"/>
  <c r="W56" i="24"/>
  <c r="M56" i="24"/>
  <c r="U56" i="24" s="1"/>
  <c r="J56" i="24"/>
  <c r="V56" i="24" s="1"/>
  <c r="H56" i="24"/>
  <c r="W54" i="24"/>
  <c r="M54" i="24"/>
  <c r="J54" i="24"/>
  <c r="T54" i="24" s="1"/>
  <c r="H54" i="24"/>
  <c r="U54" i="24" s="1"/>
  <c r="W52" i="24"/>
  <c r="M52" i="24"/>
  <c r="H52" i="24"/>
  <c r="J52" i="24" s="1"/>
  <c r="W43" i="24"/>
  <c r="M43" i="24"/>
  <c r="U43" i="24" s="1"/>
  <c r="H43" i="24"/>
  <c r="J43" i="24" s="1"/>
  <c r="W40" i="24"/>
  <c r="M40" i="24"/>
  <c r="U40" i="24" s="1"/>
  <c r="J40" i="24"/>
  <c r="V40" i="24" s="1"/>
  <c r="H40" i="24"/>
  <c r="W29" i="24"/>
  <c r="M29" i="24"/>
  <c r="J29" i="24"/>
  <c r="T29" i="24" s="1"/>
  <c r="H29" i="24"/>
  <c r="U29" i="24" s="1"/>
  <c r="W17" i="24"/>
  <c r="M17" i="24"/>
  <c r="H17" i="24"/>
  <c r="H13" i="24" s="1"/>
  <c r="W14" i="24"/>
  <c r="M14" i="24"/>
  <c r="M13" i="24" s="1"/>
  <c r="H14" i="24"/>
  <c r="J14" i="24" s="1"/>
  <c r="W13" i="24"/>
  <c r="T13" i="24"/>
  <c r="O13" i="24"/>
  <c r="N13" i="24"/>
  <c r="L13" i="24"/>
  <c r="K13" i="24"/>
  <c r="T60" i="24" l="1"/>
  <c r="V60" i="24"/>
  <c r="V14" i="24"/>
  <c r="T14" i="24"/>
  <c r="T52" i="24"/>
  <c r="V52" i="24"/>
  <c r="V43" i="24"/>
  <c r="T43" i="24"/>
  <c r="V58" i="24"/>
  <c r="T58" i="24"/>
  <c r="U17" i="24"/>
  <c r="V29" i="24"/>
  <c r="U52" i="24"/>
  <c r="V54" i="24"/>
  <c r="U60" i="24"/>
  <c r="V81" i="24"/>
  <c r="U14" i="24"/>
  <c r="J17" i="24"/>
  <c r="T40" i="24"/>
  <c r="T56" i="24"/>
  <c r="T83" i="24"/>
  <c r="V13" i="24" l="1"/>
  <c r="T17" i="24"/>
  <c r="V17" i="24"/>
  <c r="U13" i="24"/>
  <c r="K96" i="23" l="1"/>
  <c r="H96" i="23"/>
  <c r="K95" i="23"/>
  <c r="J95" i="23"/>
  <c r="H95" i="23" s="1"/>
  <c r="K94" i="23"/>
  <c r="J94" i="23"/>
  <c r="H94" i="23" s="1"/>
  <c r="K93" i="23"/>
  <c r="K92" i="23" s="1"/>
  <c r="J93" i="23"/>
  <c r="H93" i="23" s="1"/>
  <c r="H89" i="23"/>
  <c r="H88" i="23"/>
  <c r="K87" i="23"/>
  <c r="K86" i="23"/>
  <c r="H86" i="23" s="1"/>
  <c r="H85" i="23"/>
  <c r="K84" i="23"/>
  <c r="K82" i="23" s="1"/>
  <c r="H84" i="23"/>
  <c r="H82" i="23" s="1"/>
  <c r="H83" i="23"/>
  <c r="H80" i="23"/>
  <c r="H79" i="23"/>
  <c r="H78" i="23"/>
  <c r="H77" i="23" s="1"/>
  <c r="K77" i="23"/>
  <c r="K74" i="23"/>
  <c r="H74" i="23" s="1"/>
  <c r="H73" i="23"/>
  <c r="H72" i="23" s="1"/>
  <c r="K70" i="23"/>
  <c r="H70" i="23"/>
  <c r="K69" i="23"/>
  <c r="H69" i="23" s="1"/>
  <c r="H68" i="23"/>
  <c r="H66" i="23"/>
  <c r="H65" i="23"/>
  <c r="H64" i="23"/>
  <c r="H63" i="23"/>
  <c r="H62" i="23"/>
  <c r="K61" i="23"/>
  <c r="J61" i="23" s="1"/>
  <c r="K56" i="23"/>
  <c r="H55" i="23"/>
  <c r="H54" i="23"/>
  <c r="L53" i="23"/>
  <c r="K53" i="23"/>
  <c r="J53" i="23"/>
  <c r="K50" i="23"/>
  <c r="H50" i="23"/>
  <c r="H49" i="23"/>
  <c r="K48" i="23"/>
  <c r="H48" i="23" s="1"/>
  <c r="K47" i="23"/>
  <c r="J47" i="23"/>
  <c r="M47" i="23" s="1"/>
  <c r="H44" i="23"/>
  <c r="H43" i="23"/>
  <c r="H42" i="23" s="1"/>
  <c r="O42" i="23"/>
  <c r="M42" i="23"/>
  <c r="K42" i="23"/>
  <c r="H47" i="23" l="1"/>
  <c r="N47" i="23" s="1"/>
  <c r="P47" i="23" s="1"/>
  <c r="M53" i="23"/>
  <c r="H53" i="23"/>
  <c r="N53" i="23" s="1"/>
  <c r="K67" i="23"/>
  <c r="J67" i="23" s="1"/>
  <c r="H87" i="23"/>
  <c r="H61" i="23"/>
  <c r="N61" i="23" s="1"/>
  <c r="P61" i="23" s="1"/>
  <c r="K72" i="23"/>
  <c r="J72" i="23" s="1"/>
  <c r="M72" i="23" s="1"/>
  <c r="O61" i="23"/>
  <c r="M61" i="23"/>
  <c r="O67" i="23"/>
  <c r="M67" i="23"/>
  <c r="N42" i="23"/>
  <c r="H67" i="23"/>
  <c r="N67" i="23" s="1"/>
  <c r="O72" i="23"/>
  <c r="H92" i="23"/>
  <c r="O47" i="23"/>
  <c r="O53" i="23"/>
  <c r="P53" i="23" s="1"/>
  <c r="N72" i="23" l="1"/>
  <c r="P72" i="23" s="1"/>
  <c r="P67" i="23"/>
  <c r="P42" i="23"/>
  <c r="O37" i="23" l="1"/>
  <c r="N37" i="23"/>
  <c r="P37" i="23" s="1"/>
  <c r="M37" i="23"/>
  <c r="K37" i="23"/>
  <c r="H37" i="23"/>
  <c r="O33" i="23"/>
  <c r="M33" i="23"/>
  <c r="K33" i="23"/>
  <c r="H33" i="23"/>
  <c r="O30" i="23"/>
  <c r="N30" i="23"/>
  <c r="P30" i="23" s="1"/>
  <c r="M30" i="23"/>
  <c r="K30" i="23"/>
  <c r="H30" i="23"/>
  <c r="O25" i="23"/>
  <c r="M25" i="23"/>
  <c r="K25" i="23"/>
  <c r="H25" i="23"/>
  <c r="O20" i="23"/>
  <c r="M20" i="23"/>
  <c r="K20" i="23"/>
  <c r="N20" i="23" s="1"/>
  <c r="P20" i="23" s="1"/>
  <c r="H20" i="23"/>
  <c r="O14" i="23"/>
  <c r="M14" i="23"/>
  <c r="K14" i="23"/>
  <c r="H14" i="23"/>
  <c r="H13" i="23" s="1"/>
  <c r="M13" i="23"/>
  <c r="L13" i="23"/>
  <c r="W86" i="22"/>
  <c r="V86" i="22"/>
  <c r="T86" i="22"/>
  <c r="M86" i="22"/>
  <c r="H86" i="22"/>
  <c r="W78" i="22"/>
  <c r="V78" i="22"/>
  <c r="T78" i="22"/>
  <c r="T13" i="22" s="1"/>
  <c r="M78" i="22"/>
  <c r="H78" i="22"/>
  <c r="W70" i="22"/>
  <c r="V70" i="22"/>
  <c r="T70" i="22"/>
  <c r="M70" i="22"/>
  <c r="H70" i="22"/>
  <c r="W62" i="22"/>
  <c r="V62" i="22"/>
  <c r="T62" i="22"/>
  <c r="M62" i="22"/>
  <c r="H62" i="22"/>
  <c r="H13" i="22" s="1"/>
  <c r="W54" i="22"/>
  <c r="V54" i="22"/>
  <c r="T54" i="22"/>
  <c r="M54" i="22"/>
  <c r="H54" i="22"/>
  <c r="W46" i="22"/>
  <c r="V46" i="22"/>
  <c r="U46" i="22"/>
  <c r="T46" i="22"/>
  <c r="M46" i="22"/>
  <c r="H46" i="22"/>
  <c r="W38" i="22"/>
  <c r="V38" i="22"/>
  <c r="T38" i="22"/>
  <c r="M38" i="22"/>
  <c r="U38" i="22" s="1"/>
  <c r="H38" i="22"/>
  <c r="W30" i="22"/>
  <c r="V30" i="22"/>
  <c r="U30" i="22"/>
  <c r="T30" i="22"/>
  <c r="M30" i="22"/>
  <c r="H30" i="22"/>
  <c r="W22" i="22"/>
  <c r="V22" i="22"/>
  <c r="T22" i="22"/>
  <c r="M22" i="22"/>
  <c r="U22" i="22" s="1"/>
  <c r="H22" i="22"/>
  <c r="W14" i="22"/>
  <c r="V14" i="22"/>
  <c r="V13" i="22" s="1"/>
  <c r="U14" i="22"/>
  <c r="T14" i="22"/>
  <c r="M14" i="22"/>
  <c r="M13" i="22" s="1"/>
  <c r="H14" i="22"/>
  <c r="W13" i="22"/>
  <c r="N13" i="22"/>
  <c r="K13" i="22"/>
  <c r="N25" i="23" l="1"/>
  <c r="P25" i="23" s="1"/>
  <c r="N14" i="23"/>
  <c r="P14" i="23" s="1"/>
  <c r="P13" i="23" s="1"/>
  <c r="O13" i="23"/>
  <c r="N33" i="23"/>
  <c r="P33" i="23" s="1"/>
  <c r="K13" i="23"/>
  <c r="U13" i="22"/>
  <c r="N13" i="23" l="1"/>
  <c r="O98" i="20"/>
  <c r="M98" i="20"/>
  <c r="K98" i="20"/>
  <c r="N98" i="20" s="1"/>
  <c r="P98" i="20" s="1"/>
  <c r="H98" i="20"/>
  <c r="O95" i="20"/>
  <c r="L95" i="20"/>
  <c r="K95" i="20"/>
  <c r="N95" i="20" s="1"/>
  <c r="P95" i="20" s="1"/>
  <c r="J95" i="20"/>
  <c r="M95" i="20" s="1"/>
  <c r="H95" i="20"/>
  <c r="O91" i="20"/>
  <c r="L91" i="20"/>
  <c r="K91" i="20"/>
  <c r="N91" i="20" s="1"/>
  <c r="P91" i="20" s="1"/>
  <c r="J91" i="20"/>
  <c r="M91" i="20" s="1"/>
  <c r="H91" i="20"/>
  <c r="O86" i="20"/>
  <c r="M86" i="20"/>
  <c r="K86" i="20"/>
  <c r="H86" i="20"/>
  <c r="N86" i="20" s="1"/>
  <c r="P86" i="20" s="1"/>
  <c r="M83" i="20"/>
  <c r="K83" i="20"/>
  <c r="N83" i="20" s="1"/>
  <c r="P83" i="20" s="1"/>
  <c r="J83" i="20"/>
  <c r="O83" i="20" s="1"/>
  <c r="H83" i="20"/>
  <c r="L80" i="20"/>
  <c r="O80" i="20" s="1"/>
  <c r="K80" i="20"/>
  <c r="N80" i="20" s="1"/>
  <c r="P80" i="20" s="1"/>
  <c r="J80" i="20"/>
  <c r="H80" i="20"/>
  <c r="L76" i="20"/>
  <c r="O76" i="20" s="1"/>
  <c r="K76" i="20"/>
  <c r="N76" i="20" s="1"/>
  <c r="P76" i="20" s="1"/>
  <c r="J76" i="20"/>
  <c r="M76" i="20" s="1"/>
  <c r="H76" i="20"/>
  <c r="L73" i="20"/>
  <c r="O73" i="20" s="1"/>
  <c r="K73" i="20"/>
  <c r="N73" i="20" s="1"/>
  <c r="P73" i="20" s="1"/>
  <c r="H73" i="20"/>
  <c r="O69" i="20"/>
  <c r="M69" i="20"/>
  <c r="K69" i="20"/>
  <c r="N69" i="20" s="1"/>
  <c r="P69" i="20" s="1"/>
  <c r="H69" i="20"/>
  <c r="O66" i="20"/>
  <c r="M66" i="20"/>
  <c r="K66" i="20"/>
  <c r="N66" i="20" s="1"/>
  <c r="P66" i="20" s="1"/>
  <c r="H66" i="20"/>
  <c r="O59" i="20"/>
  <c r="M59" i="20"/>
  <c r="K59" i="20"/>
  <c r="N59" i="20" s="1"/>
  <c r="P59" i="20" s="1"/>
  <c r="H59" i="20"/>
  <c r="O56" i="20"/>
  <c r="M56" i="20"/>
  <c r="L56" i="20"/>
  <c r="K56" i="20"/>
  <c r="N56" i="20" s="1"/>
  <c r="P56" i="20" s="1"/>
  <c r="J56" i="20"/>
  <c r="H56" i="20"/>
  <c r="O49" i="20"/>
  <c r="M49" i="20"/>
  <c r="K49" i="20"/>
  <c r="N49" i="20" s="1"/>
  <c r="P49" i="20" s="1"/>
  <c r="H49" i="20"/>
  <c r="O45" i="20"/>
  <c r="M45" i="20"/>
  <c r="L45" i="20"/>
  <c r="K45" i="20"/>
  <c r="N45" i="20" s="1"/>
  <c r="P45" i="20" s="1"/>
  <c r="J45" i="20"/>
  <c r="H45" i="20"/>
  <c r="O43" i="20"/>
  <c r="M43" i="20"/>
  <c r="K43" i="20"/>
  <c r="N43" i="20" s="1"/>
  <c r="P43" i="20" s="1"/>
  <c r="H43" i="20"/>
  <c r="O37" i="20"/>
  <c r="M37" i="20"/>
  <c r="K37" i="20"/>
  <c r="N37" i="20" s="1"/>
  <c r="P37" i="20" s="1"/>
  <c r="H37" i="20"/>
  <c r="O33" i="20"/>
  <c r="M33" i="20"/>
  <c r="K33" i="20"/>
  <c r="N33" i="20" s="1"/>
  <c r="P33" i="20" s="1"/>
  <c r="H33" i="20"/>
  <c r="O29" i="20"/>
  <c r="M29" i="20"/>
  <c r="L29" i="20"/>
  <c r="K29" i="20"/>
  <c r="N29" i="20" s="1"/>
  <c r="P29" i="20" s="1"/>
  <c r="H29" i="20"/>
  <c r="O23" i="20"/>
  <c r="M23" i="20"/>
  <c r="K23" i="20"/>
  <c r="K13" i="20" s="1"/>
  <c r="H23" i="20"/>
  <c r="K20" i="20"/>
  <c r="J20" i="20"/>
  <c r="M20" i="20" s="1"/>
  <c r="H20" i="20"/>
  <c r="N20" i="20" s="1"/>
  <c r="O18" i="20"/>
  <c r="M18" i="20"/>
  <c r="K18" i="20"/>
  <c r="N18" i="20" s="1"/>
  <c r="P18" i="20" s="1"/>
  <c r="H18" i="20"/>
  <c r="O16" i="20"/>
  <c r="M16" i="20"/>
  <c r="K16" i="20"/>
  <c r="N16" i="20" s="1"/>
  <c r="P16" i="20" s="1"/>
  <c r="H16" i="20"/>
  <c r="H13" i="20" s="1"/>
  <c r="M14" i="20"/>
  <c r="K14" i="20"/>
  <c r="N14" i="20" s="1"/>
  <c r="J14" i="20"/>
  <c r="O14" i="20" s="1"/>
  <c r="H14" i="20"/>
  <c r="L13" i="20"/>
  <c r="J13" i="20"/>
  <c r="M13" i="20" s="1"/>
  <c r="W70" i="19"/>
  <c r="V70" i="19"/>
  <c r="U70" i="19"/>
  <c r="J70" i="19"/>
  <c r="T70" i="19" s="1"/>
  <c r="W64" i="19"/>
  <c r="V64" i="19"/>
  <c r="U64" i="19"/>
  <c r="J64" i="19"/>
  <c r="T64" i="19" s="1"/>
  <c r="W58" i="19"/>
  <c r="T58" i="19"/>
  <c r="M58" i="19"/>
  <c r="U58" i="19" s="1"/>
  <c r="J58" i="19"/>
  <c r="V58" i="19" s="1"/>
  <c r="H58" i="19"/>
  <c r="W52" i="19"/>
  <c r="M52" i="19"/>
  <c r="U52" i="19" s="1"/>
  <c r="J52" i="19"/>
  <c r="T52" i="19" s="1"/>
  <c r="H52" i="19"/>
  <c r="W46" i="19"/>
  <c r="M46" i="19"/>
  <c r="J46" i="19"/>
  <c r="V46" i="19" s="1"/>
  <c r="H46" i="19"/>
  <c r="U46" i="19" s="1"/>
  <c r="W40" i="19"/>
  <c r="T40" i="19"/>
  <c r="M40" i="19"/>
  <c r="J40" i="19"/>
  <c r="V40" i="19" s="1"/>
  <c r="H40" i="19"/>
  <c r="U40" i="19" s="1"/>
  <c r="W34" i="19"/>
  <c r="T34" i="19"/>
  <c r="M34" i="19"/>
  <c r="U34" i="19" s="1"/>
  <c r="J34" i="19"/>
  <c r="V34" i="19" s="1"/>
  <c r="H34" i="19"/>
  <c r="W32" i="19"/>
  <c r="W13" i="19" s="1"/>
  <c r="M32" i="19"/>
  <c r="U32" i="19" s="1"/>
  <c r="J32" i="19"/>
  <c r="T32" i="19" s="1"/>
  <c r="H32" i="19"/>
  <c r="W26" i="19"/>
  <c r="M26" i="19"/>
  <c r="J26" i="19"/>
  <c r="T26" i="19" s="1"/>
  <c r="H26" i="19"/>
  <c r="U26" i="19" s="1"/>
  <c r="W20" i="19"/>
  <c r="M20" i="19"/>
  <c r="J20" i="19"/>
  <c r="Q20" i="19" s="1"/>
  <c r="H20" i="19"/>
  <c r="U20" i="19" s="1"/>
  <c r="W14" i="19"/>
  <c r="M14" i="19"/>
  <c r="J14" i="19"/>
  <c r="Q14" i="19" s="1"/>
  <c r="H14" i="19"/>
  <c r="H13" i="19" s="1"/>
  <c r="O13" i="19"/>
  <c r="N13" i="19"/>
  <c r="L13" i="19"/>
  <c r="K13" i="19"/>
  <c r="P14" i="20" l="1"/>
  <c r="P20" i="20"/>
  <c r="O20" i="20"/>
  <c r="O13" i="20" s="1"/>
  <c r="M73" i="20"/>
  <c r="M80" i="20"/>
  <c r="N23" i="20"/>
  <c r="P23" i="20" s="1"/>
  <c r="V14" i="19"/>
  <c r="T14" i="19"/>
  <c r="T13" i="19" s="1"/>
  <c r="V20" i="19"/>
  <c r="T20" i="19"/>
  <c r="V26" i="19"/>
  <c r="T46" i="19"/>
  <c r="V32" i="19"/>
  <c r="V52" i="19"/>
  <c r="M13" i="19"/>
  <c r="U14" i="19"/>
  <c r="U13" i="19" s="1"/>
  <c r="N13" i="20" l="1"/>
  <c r="P13" i="20"/>
  <c r="V13" i="19"/>
  <c r="W30" i="18" l="1"/>
  <c r="V30" i="18"/>
  <c r="T30" i="18"/>
  <c r="M30" i="18"/>
  <c r="U30" i="18" s="1"/>
  <c r="H30" i="18"/>
  <c r="W28" i="18"/>
  <c r="V28" i="18"/>
  <c r="T28" i="18"/>
  <c r="M28" i="18"/>
  <c r="H28" i="18"/>
  <c r="U28" i="18" s="1"/>
  <c r="W26" i="18"/>
  <c r="V26" i="18"/>
  <c r="V13" i="18" s="1"/>
  <c r="T26" i="18"/>
  <c r="M26" i="18"/>
  <c r="U26" i="18" s="1"/>
  <c r="I26" i="18"/>
  <c r="H26" i="18"/>
  <c r="W18" i="18"/>
  <c r="V18" i="18"/>
  <c r="U18" i="18"/>
  <c r="T18" i="18"/>
  <c r="M18" i="18"/>
  <c r="H18" i="18"/>
  <c r="W14" i="18"/>
  <c r="W13" i="18" s="1"/>
  <c r="V14" i="18"/>
  <c r="T14" i="18"/>
  <c r="M14" i="18"/>
  <c r="U14" i="18" s="1"/>
  <c r="U13" i="18" s="1"/>
  <c r="H14" i="18"/>
  <c r="T13" i="18"/>
  <c r="O13" i="18"/>
  <c r="N13" i="18"/>
  <c r="M13" i="18"/>
  <c r="L13" i="18"/>
  <c r="K13" i="18"/>
  <c r="H13" i="18"/>
  <c r="O46" i="17"/>
  <c r="N46" i="17"/>
  <c r="P46" i="17" s="1"/>
  <c r="M46" i="17"/>
  <c r="K46" i="17"/>
  <c r="H46" i="17"/>
  <c r="O40" i="17"/>
  <c r="M40" i="17"/>
  <c r="K40" i="17"/>
  <c r="N40" i="17" s="1"/>
  <c r="P40" i="17" s="1"/>
  <c r="H40" i="17"/>
  <c r="O38" i="17"/>
  <c r="N38" i="17"/>
  <c r="P38" i="17" s="1"/>
  <c r="M38" i="17"/>
  <c r="K38" i="17"/>
  <c r="H38" i="17"/>
  <c r="O29" i="17"/>
  <c r="M29" i="17"/>
  <c r="K29" i="17"/>
  <c r="N29" i="17" s="1"/>
  <c r="P29" i="17" s="1"/>
  <c r="H29" i="17"/>
  <c r="O20" i="17"/>
  <c r="N20" i="17"/>
  <c r="P20" i="17" s="1"/>
  <c r="M20" i="17"/>
  <c r="K20" i="17"/>
  <c r="H20" i="17"/>
  <c r="H13" i="17" s="1"/>
  <c r="O14" i="17"/>
  <c r="M14" i="17"/>
  <c r="K14" i="17"/>
  <c r="N14" i="17" s="1"/>
  <c r="H14" i="17"/>
  <c r="O13" i="17"/>
  <c r="L13" i="17"/>
  <c r="J13" i="17"/>
  <c r="M13" i="17" s="1"/>
  <c r="N13" i="17" l="1"/>
  <c r="P14" i="17"/>
  <c r="P13" i="17" s="1"/>
  <c r="K13" i="17"/>
  <c r="W14" i="13" l="1"/>
  <c r="W13" i="13"/>
  <c r="T224" i="13"/>
  <c r="T218" i="13"/>
  <c r="T212" i="13"/>
  <c r="T206" i="13"/>
  <c r="T200" i="13"/>
  <c r="T194" i="13"/>
  <c r="T188" i="13"/>
  <c r="T182" i="13"/>
  <c r="T176" i="13"/>
  <c r="T170" i="13"/>
  <c r="T164" i="13"/>
  <c r="T146" i="13"/>
  <c r="T140" i="13"/>
  <c r="T134" i="13"/>
  <c r="T128" i="13"/>
  <c r="T122" i="13"/>
  <c r="T116" i="13"/>
  <c r="T110" i="13"/>
  <c r="T104" i="13"/>
  <c r="T98" i="13"/>
  <c r="T92" i="13"/>
  <c r="T86" i="13"/>
  <c r="T68" i="13"/>
  <c r="T62" i="13"/>
  <c r="T56" i="13"/>
  <c r="T50" i="13"/>
  <c r="T44" i="13"/>
  <c r="T38" i="13"/>
  <c r="T32" i="13"/>
  <c r="T26" i="13"/>
  <c r="K13" i="13" l="1"/>
  <c r="H224" i="13"/>
  <c r="H218" i="13"/>
  <c r="H212" i="13"/>
  <c r="H206" i="13"/>
  <c r="H200" i="13"/>
  <c r="H194" i="13"/>
  <c r="H188" i="13"/>
  <c r="H182" i="13"/>
  <c r="H176" i="13"/>
  <c r="H170" i="13"/>
  <c r="H164" i="13"/>
  <c r="H158" i="13"/>
  <c r="H152" i="13"/>
  <c r="H146" i="13"/>
  <c r="H140" i="13"/>
  <c r="H134" i="13"/>
  <c r="H128" i="13"/>
  <c r="H122" i="13"/>
  <c r="H116" i="13"/>
  <c r="H110" i="13"/>
  <c r="H104" i="13"/>
  <c r="H98" i="13"/>
  <c r="H92" i="13"/>
  <c r="H86" i="13"/>
  <c r="H80" i="13"/>
  <c r="H74" i="13"/>
  <c r="H68" i="13"/>
  <c r="H62" i="13"/>
  <c r="H56" i="13"/>
  <c r="H50" i="13"/>
  <c r="H44" i="13"/>
  <c r="H38" i="13"/>
  <c r="H26" i="13"/>
  <c r="H32" i="13"/>
  <c r="H20" i="13"/>
  <c r="O13" i="13"/>
  <c r="J13" i="13"/>
  <c r="L13" i="13"/>
  <c r="W224" i="13"/>
  <c r="V224" i="13"/>
  <c r="M224" i="13"/>
  <c r="W218" i="13"/>
  <c r="V218" i="13"/>
  <c r="M218" i="13"/>
  <c r="U218" i="13" s="1"/>
  <c r="W212" i="13"/>
  <c r="V212" i="13"/>
  <c r="M212" i="13"/>
  <c r="W206" i="13"/>
  <c r="V206" i="13"/>
  <c r="M206" i="13"/>
  <c r="U206" i="13" s="1"/>
  <c r="W200" i="13"/>
  <c r="V200" i="13"/>
  <c r="M200" i="13"/>
  <c r="W194" i="13"/>
  <c r="V194" i="13"/>
  <c r="M194" i="13"/>
  <c r="W188" i="13"/>
  <c r="V188" i="13"/>
  <c r="M188" i="13"/>
  <c r="W182" i="13"/>
  <c r="V182" i="13"/>
  <c r="M182" i="13"/>
  <c r="W176" i="13"/>
  <c r="V176" i="13"/>
  <c r="M176" i="13"/>
  <c r="W170" i="13"/>
  <c r="V170" i="13"/>
  <c r="M170" i="13"/>
  <c r="W164" i="13"/>
  <c r="V164" i="13"/>
  <c r="M164" i="13"/>
  <c r="U164" i="13" s="1"/>
  <c r="W158" i="13"/>
  <c r="V158" i="13"/>
  <c r="T158" i="13"/>
  <c r="M158" i="13"/>
  <c r="U158" i="13" s="1"/>
  <c r="W152" i="13"/>
  <c r="V152" i="13"/>
  <c r="T152" i="13"/>
  <c r="M152" i="13"/>
  <c r="W146" i="13"/>
  <c r="V146" i="13"/>
  <c r="M146" i="13"/>
  <c r="U146" i="13" s="1"/>
  <c r="W140" i="13"/>
  <c r="V140" i="13"/>
  <c r="M140" i="13"/>
  <c r="W134" i="13"/>
  <c r="V134" i="13"/>
  <c r="M134" i="13"/>
  <c r="U134" i="13" s="1"/>
  <c r="W128" i="13"/>
  <c r="V128" i="13"/>
  <c r="M128" i="13"/>
  <c r="U128" i="13" s="1"/>
  <c r="W122" i="13"/>
  <c r="V122" i="13"/>
  <c r="M122" i="13"/>
  <c r="W116" i="13"/>
  <c r="V116" i="13"/>
  <c r="M116" i="13"/>
  <c r="W110" i="13"/>
  <c r="V110" i="13"/>
  <c r="M110" i="13"/>
  <c r="U110" i="13" s="1"/>
  <c r="W104" i="13"/>
  <c r="V104" i="13"/>
  <c r="M104" i="13"/>
  <c r="W98" i="13"/>
  <c r="V98" i="13"/>
  <c r="M98" i="13"/>
  <c r="W92" i="13"/>
  <c r="V92" i="13"/>
  <c r="M92" i="13"/>
  <c r="U92" i="13" s="1"/>
  <c r="W86" i="13"/>
  <c r="V86" i="13"/>
  <c r="M86" i="13"/>
  <c r="U86" i="13" s="1"/>
  <c r="W80" i="13"/>
  <c r="V80" i="13"/>
  <c r="T80" i="13"/>
  <c r="M80" i="13"/>
  <c r="U80" i="13" s="1"/>
  <c r="W74" i="13"/>
  <c r="V74" i="13"/>
  <c r="T74" i="13"/>
  <c r="M74" i="13"/>
  <c r="U74" i="13" s="1"/>
  <c r="W68" i="13"/>
  <c r="V68" i="13"/>
  <c r="M68" i="13"/>
  <c r="W62" i="13"/>
  <c r="V62" i="13"/>
  <c r="M62" i="13"/>
  <c r="U62" i="13" s="1"/>
  <c r="W56" i="13"/>
  <c r="V56" i="13"/>
  <c r="M56" i="13"/>
  <c r="W50" i="13"/>
  <c r="V50" i="13"/>
  <c r="M50" i="13"/>
  <c r="U224" i="13" l="1"/>
  <c r="U212" i="13"/>
  <c r="U188" i="13"/>
  <c r="U182" i="13"/>
  <c r="U176" i="13"/>
  <c r="U170" i="13"/>
  <c r="U152" i="13"/>
  <c r="U140" i="13"/>
  <c r="U116" i="13"/>
  <c r="U104" i="13"/>
  <c r="U68" i="13"/>
  <c r="U56" i="13"/>
  <c r="U50" i="13"/>
  <c r="U200" i="13"/>
  <c r="U194" i="13"/>
  <c r="U122" i="13"/>
  <c r="U98" i="13"/>
  <c r="O14" i="15"/>
  <c r="M14" i="15"/>
  <c r="L13" i="15" l="1"/>
  <c r="K14" i="15" l="1"/>
  <c r="H14" i="15"/>
  <c r="N14" i="15" l="1"/>
  <c r="W44" i="13"/>
  <c r="V44" i="13"/>
  <c r="W38" i="13"/>
  <c r="V38" i="13"/>
  <c r="W32" i="13"/>
  <c r="V32" i="13"/>
  <c r="V13" i="13" s="1"/>
  <c r="V26" i="13"/>
  <c r="W20" i="13"/>
  <c r="V20" i="13"/>
  <c r="P14" i="15" l="1"/>
  <c r="T20" i="13"/>
  <c r="V14" i="13"/>
  <c r="T13" i="13"/>
  <c r="M44" i="13" l="1"/>
  <c r="M38" i="13"/>
  <c r="M32" i="13"/>
  <c r="U32" i="13" s="1"/>
  <c r="U13" i="13" s="1"/>
  <c r="M26" i="13"/>
  <c r="U26" i="13" s="1"/>
  <c r="M20" i="13"/>
  <c r="M14" i="13"/>
  <c r="H14" i="13"/>
  <c r="H13" i="13" s="1"/>
  <c r="J13" i="15"/>
  <c r="M13" i="15" s="1"/>
  <c r="O42" i="15"/>
  <c r="N42" i="15"/>
  <c r="P42" i="15" s="1"/>
  <c r="O37" i="15"/>
  <c r="O31" i="15"/>
  <c r="N31" i="15"/>
  <c r="P31" i="15" s="1"/>
  <c r="M42" i="15"/>
  <c r="M37" i="15"/>
  <c r="M31" i="15"/>
  <c r="M25" i="15"/>
  <c r="M19" i="15"/>
  <c r="O25" i="15"/>
  <c r="O19" i="15"/>
  <c r="K42" i="15"/>
  <c r="H42" i="15"/>
  <c r="K37" i="15"/>
  <c r="N37" i="15" s="1"/>
  <c r="P37" i="15" s="1"/>
  <c r="H37" i="15"/>
  <c r="K31" i="15"/>
  <c r="H31" i="15"/>
  <c r="H25" i="15"/>
  <c r="K25" i="15"/>
  <c r="N25" i="15" s="1"/>
  <c r="P25" i="15" s="1"/>
  <c r="K19" i="15"/>
  <c r="H19" i="15"/>
  <c r="N19" i="15" s="1"/>
  <c r="M13" i="13" l="1"/>
  <c r="P19" i="15"/>
  <c r="N13" i="15"/>
  <c r="K13" i="15"/>
  <c r="H13" i="15"/>
  <c r="U38" i="13"/>
  <c r="U20" i="13"/>
  <c r="U44" i="13"/>
  <c r="U14" i="13"/>
  <c r="O13" i="15"/>
  <c r="AB14" i="15"/>
  <c r="AB15" i="15"/>
  <c r="P13" i="15" l="1"/>
  <c r="AC25" i="15"/>
  <c r="T14" i="13" l="1"/>
  <c r="AI15" i="13" l="1"/>
  <c r="AI14" i="13"/>
  <c r="W26" i="13" l="1"/>
  <c r="N13" i="13"/>
  <c r="AJ17" i="13"/>
  <c r="AJ19" i="13"/>
  <c r="AJ26" i="13"/>
</calcChain>
</file>

<file path=xl/comments1.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10.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11.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12.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13.xml><?xml version="1.0" encoding="utf-8"?>
<comments xmlns="http://schemas.openxmlformats.org/spreadsheetml/2006/main">
  <authors>
    <author>Alexandra Ortiz</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14.xml><?xml version="1.0" encoding="utf-8"?>
<comments xmlns="http://schemas.openxmlformats.org/spreadsheetml/2006/main">
  <authors>
    <author>Alexandra Ortiz</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15.xml><?xml version="1.0" encoding="utf-8"?>
<comments xmlns="http://schemas.openxmlformats.org/spreadsheetml/2006/main">
  <authors>
    <author>Alexandra Ortiz</author>
  </authors>
  <commentList>
    <comment ref="J10"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16.xml><?xml version="1.0" encoding="utf-8"?>
<comments xmlns="http://schemas.openxmlformats.org/spreadsheetml/2006/main">
  <authors>
    <author>Alexandra Ortiz</author>
  </authors>
  <commentList>
    <comment ref="J4"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2.xml><?xml version="1.0" encoding="utf-8"?>
<comments xmlns="http://schemas.openxmlformats.org/spreadsheetml/2006/main">
  <authors>
    <author>Alexandra Ortiz</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3.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4.xml><?xml version="1.0" encoding="utf-8"?>
<comments xmlns="http://schemas.openxmlformats.org/spreadsheetml/2006/main">
  <authors>
    <author>Alexandra Ortiz</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5.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6.xml><?xml version="1.0" encoding="utf-8"?>
<comments xmlns="http://schemas.openxmlformats.org/spreadsheetml/2006/main">
  <authors>
    <author>Alexandra Ortiz</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List>
</comments>
</file>

<file path=xl/comments7.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comments8.xml><?xml version="1.0" encoding="utf-8"?>
<comments xmlns="http://schemas.openxmlformats.org/spreadsheetml/2006/main">
  <authors>
    <author>Alexandra Ortiz</author>
    <author>Gloria</author>
  </authors>
  <commentList>
    <comment ref="J11" authorId="0" shapeId="0">
      <text>
        <r>
          <rPr>
            <b/>
            <sz val="9"/>
            <color indexed="81"/>
            <rFont val="Tahoma"/>
            <family val="2"/>
          </rPr>
          <t>UDAE: Cuando los productos no son programables, se relaciona la cantidad de productos realizados.</t>
        </r>
        <r>
          <rPr>
            <sz val="9"/>
            <color indexed="81"/>
            <rFont val="Tahoma"/>
            <family val="2"/>
          </rPr>
          <t xml:space="preserve">
</t>
        </r>
      </text>
    </comment>
    <comment ref="J53" authorId="1" shapeId="0">
      <text>
        <r>
          <rPr>
            <b/>
            <sz val="9"/>
            <color indexed="81"/>
            <rFont val="Tahoma"/>
            <family val="2"/>
          </rPr>
          <t>Gloria:</t>
        </r>
        <r>
          <rPr>
            <sz val="9"/>
            <color indexed="81"/>
            <rFont val="Tahoma"/>
            <family val="2"/>
          </rPr>
          <t xml:space="preserve">
67 productos ontractuales + incidencias
 y nuevos requerimientos
</t>
        </r>
      </text>
    </comment>
    <comment ref="L53" authorId="1" shapeId="0">
      <text>
        <r>
          <rPr>
            <b/>
            <sz val="9"/>
            <color indexed="81"/>
            <rFont val="Tahoma"/>
            <family val="2"/>
          </rPr>
          <t>Gloria:</t>
        </r>
        <r>
          <rPr>
            <sz val="9"/>
            <color indexed="81"/>
            <rFont val="Tahoma"/>
            <family val="2"/>
          </rPr>
          <t xml:space="preserve">
70 inicdentes atendidos +37 productos contractuales entregados
</t>
        </r>
      </text>
    </comment>
    <comment ref="K69" authorId="1" shapeId="0">
      <text>
        <r>
          <rPr>
            <b/>
            <sz val="9"/>
            <color indexed="81"/>
            <rFont val="Tahoma"/>
            <family val="2"/>
          </rPr>
          <t>Gloria:</t>
        </r>
        <r>
          <rPr>
            <sz val="9"/>
            <color indexed="81"/>
            <rFont val="Tahoma"/>
            <family val="2"/>
          </rPr>
          <t xml:space="preserve">
esta lod ejohnny falta gloria
</t>
        </r>
      </text>
    </comment>
  </commentList>
</comments>
</file>

<file path=xl/comments9.xml><?xml version="1.0" encoding="utf-8"?>
<comments xmlns="http://schemas.openxmlformats.org/spreadsheetml/2006/main">
  <authors>
    <author>José Julian Mahecha Gutierrez</author>
  </authors>
  <commentList>
    <comment ref="T9" authorId="0" shapeId="0">
      <text>
        <r>
          <rPr>
            <b/>
            <sz val="11"/>
            <color indexed="81"/>
            <rFont val="Tahoma"/>
            <family val="2"/>
          </rPr>
          <t>FAVOR NO MODIFICAR CELDAS DESDE LA COLUMNA "W" HASTA LA "AF". CONTIENE FORMULAS PREDETERMINADAS</t>
        </r>
      </text>
    </comment>
  </commentList>
</comments>
</file>

<file path=xl/sharedStrings.xml><?xml version="1.0" encoding="utf-8"?>
<sst xmlns="http://schemas.openxmlformats.org/spreadsheetml/2006/main" count="6228" uniqueCount="1961">
  <si>
    <t>ITEM</t>
  </si>
  <si>
    <t>Mayor al 70%</t>
  </si>
  <si>
    <t>Anual</t>
  </si>
  <si>
    <t>Trimestral</t>
  </si>
  <si>
    <t>DETALLE ACTIVIDAD</t>
  </si>
  <si>
    <t>-</t>
  </si>
  <si>
    <t>Mensual</t>
  </si>
  <si>
    <t>Periodicidad</t>
  </si>
  <si>
    <t>Q Reportes</t>
  </si>
  <si>
    <t>Periodo transcurridos</t>
  </si>
  <si>
    <t>Dias periodo</t>
  </si>
  <si>
    <t xml:space="preserve">Periodicidad </t>
  </si>
  <si>
    <t>COLOR</t>
  </si>
  <si>
    <t>% AVANCE</t>
  </si>
  <si>
    <t>SITUACIÓN</t>
  </si>
  <si>
    <t>Rojo</t>
  </si>
  <si>
    <t>Menor  al 40%</t>
  </si>
  <si>
    <t>Crítica</t>
  </si>
  <si>
    <t>Amarillo</t>
  </si>
  <si>
    <t>Regular</t>
  </si>
  <si>
    <t>Verde</t>
  </si>
  <si>
    <t>Satisfactoria</t>
  </si>
  <si>
    <t>Entre 40 y 70%</t>
  </si>
  <si>
    <t>Vigencias futuras aprobadas CSJ     (pesos)</t>
  </si>
  <si>
    <t>Recursos comprometidos en la vigencia 
(pesos)</t>
  </si>
  <si>
    <t>Recursos comprometidos por vigencias futuras
(pesos)</t>
  </si>
  <si>
    <t>1.2</t>
  </si>
  <si>
    <t>1.3</t>
  </si>
  <si>
    <t>N/A</t>
  </si>
  <si>
    <t>PROYECTO DE INVERSION</t>
  </si>
  <si>
    <r>
      <t xml:space="preserve">Ejecución % presupuesto </t>
    </r>
    <r>
      <rPr>
        <b/>
        <sz val="9"/>
        <color theme="5"/>
        <rFont val="Arial"/>
        <family val="2"/>
      </rPr>
      <t>(FORMULA)</t>
    </r>
  </si>
  <si>
    <t>1.1</t>
  </si>
  <si>
    <t>Fecha de incio</t>
  </si>
  <si>
    <t xml:space="preserve">Fecha Fin </t>
  </si>
  <si>
    <t xml:space="preserve">Plazo del contrato </t>
  </si>
  <si>
    <t xml:space="preserve">PILAR ESTRATEGICO </t>
  </si>
  <si>
    <t>ESTRATEGIAS PSDRJ 2019 - 2022</t>
  </si>
  <si>
    <t>BIENVENIDO (A)</t>
  </si>
  <si>
    <t>¿Cómo trabajar con este archivo?</t>
  </si>
  <si>
    <r>
      <t xml:space="preserve">El principal objetivo del Plan Operativo Anual es reflejar el </t>
    </r>
    <r>
      <rPr>
        <b/>
        <sz val="10"/>
        <rFont val="Arial"/>
        <family val="2"/>
      </rPr>
      <t xml:space="preserve">Avance de Gestión Operativa (%) </t>
    </r>
    <r>
      <rPr>
        <sz val="10"/>
        <rFont val="Arial"/>
        <family val="2"/>
      </rPr>
      <t xml:space="preserve">en relación con las actividades y subactividades realizadas  por la Unidad o Dependencia del Consejo Superior de </t>
    </r>
  </si>
  <si>
    <t>la Judicatura y la Dirección Ejecutiva de Administración Judicial. En este sentido el formato se divide en dos (2) secciones, asi:</t>
  </si>
  <si>
    <t>UNIDAD O DEPENDENCIA RESPONSABLE</t>
  </si>
  <si>
    <t xml:space="preserve">Proceso: Planeación Estratégica </t>
  </si>
  <si>
    <t xml:space="preserve">UNIDAD DE DESARROLLO Y ANALISIS ESTADISTICO </t>
  </si>
  <si>
    <t>Pasos para el registro de la información:</t>
  </si>
  <si>
    <t>definidas y el nombre de los proyectos de inversión aprobados para el cuatrienio 2019-2022.</t>
  </si>
  <si>
    <r>
      <rPr>
        <b/>
        <sz val="11"/>
        <color rgb="FF00B050"/>
        <rFont val="Arial"/>
        <family val="2"/>
      </rPr>
      <t>a)</t>
    </r>
    <r>
      <rPr>
        <sz val="10"/>
        <rFont val="Arial"/>
        <family val="2"/>
      </rPr>
      <t xml:space="preserve"> La primera parte del formato "INFORMACION ESTRATEGICA" consolida en tres (3) columnas la información estratégica conforme el PSDRJ 2019-2022 para registrar el Pilar Estratégico, las estrategias </t>
    </r>
  </si>
  <si>
    <t>3.4</t>
  </si>
  <si>
    <t>3.5</t>
  </si>
  <si>
    <t>3.3</t>
  </si>
  <si>
    <t>3.2</t>
  </si>
  <si>
    <t>1.4</t>
  </si>
  <si>
    <t xml:space="preserve">Finalmente, es importante revisar la calidad y precisión de los datos registrados, verificando coherencia y correspondencia con los demás instrumentos de seguimiento y control, toda vez que la información  </t>
  </si>
  <si>
    <t>aquí registrada se analiza, consolida y presenta cuando las partes internas y externas del proceso de Planeacion Estratégica lo requieran.</t>
  </si>
  <si>
    <t>3.1</t>
  </si>
  <si>
    <t>NA</t>
  </si>
  <si>
    <t>por ello se recolecta información presupuestal, contractual y cumplimiento de metas programadas. Adicionalmente deben relacionar en la Seccion B las demás tareas que refleja la gestión de la Unidad.</t>
  </si>
  <si>
    <t>4.2</t>
  </si>
  <si>
    <t>4.3</t>
  </si>
  <si>
    <t>4.4</t>
  </si>
  <si>
    <t>4.5</t>
  </si>
  <si>
    <t>4.6</t>
  </si>
  <si>
    <t>5.1</t>
  </si>
  <si>
    <t>5.2</t>
  </si>
  <si>
    <t>5.3</t>
  </si>
  <si>
    <t>5.4</t>
  </si>
  <si>
    <t>6.1</t>
  </si>
  <si>
    <t>6.2</t>
  </si>
  <si>
    <t>6.3</t>
  </si>
  <si>
    <t>6.4</t>
  </si>
  <si>
    <t>2.1</t>
  </si>
  <si>
    <t>2.2</t>
  </si>
  <si>
    <t>2.3</t>
  </si>
  <si>
    <t>2.4</t>
  </si>
  <si>
    <t>2.5</t>
  </si>
  <si>
    <t xml:space="preserve">ACTIVIDADES OPERATIVAS </t>
  </si>
  <si>
    <t>ACTIVIDADES DE  INVERSIÓN</t>
  </si>
  <si>
    <t>I. INFORMACIÓN ESTRATÉGICA</t>
  </si>
  <si>
    <t xml:space="preserve"> IV. AVANCE E INDICADORES </t>
  </si>
  <si>
    <t xml:space="preserve"> IV. AVANCE E INDICADORES</t>
  </si>
  <si>
    <t>4.1</t>
  </si>
  <si>
    <t>* Unidad o dependencia responsable: aquella responsable por liderar, coordinar, implementar y reportar la gestión.</t>
  </si>
  <si>
    <t>* Detalle actividad: corresponde a la descripción de las acciones, tanto principales como secundarias.</t>
  </si>
  <si>
    <t>* Periocidad: es la unidad de tiempo que determina la frecuencia con que se realizar las actividades a programar.</t>
  </si>
  <si>
    <t xml:space="preserve">Unidad de medida del producto </t>
  </si>
  <si>
    <t>Cantidad actividades del proceso operativo realizadas</t>
  </si>
  <si>
    <t xml:space="preserve">Cantidad 
productos realizados </t>
  </si>
  <si>
    <t xml:space="preserve">Cantidad productos programados </t>
  </si>
  <si>
    <t xml:space="preserve">III.GESTION  </t>
  </si>
  <si>
    <t xml:space="preserve">II. PLANEACIÓN  DE ACTIVIDADES </t>
  </si>
  <si>
    <r>
      <rPr>
        <b/>
        <sz val="9"/>
        <rFont val="Arial"/>
        <family val="2"/>
      </rPr>
      <t xml:space="preserve">Avance (%) por Actividad </t>
    </r>
    <r>
      <rPr>
        <b/>
        <sz val="10"/>
        <rFont val="Arial"/>
        <family val="2"/>
      </rPr>
      <t xml:space="preserve"> </t>
    </r>
    <r>
      <rPr>
        <b/>
        <sz val="10"/>
        <color theme="5"/>
        <rFont val="Arial"/>
        <family val="2"/>
      </rPr>
      <t>(FORMULA)</t>
    </r>
  </si>
  <si>
    <r>
      <t xml:space="preserve">Avance % por producto 
</t>
    </r>
    <r>
      <rPr>
        <b/>
        <sz val="9"/>
        <color theme="5"/>
        <rFont val="Arial"/>
        <family val="2"/>
      </rPr>
      <t>(FORMULA)</t>
    </r>
  </si>
  <si>
    <r>
      <t xml:space="preserve">Avance Gestión  </t>
    </r>
    <r>
      <rPr>
        <b/>
        <sz val="9"/>
        <color theme="5"/>
        <rFont val="Arial"/>
        <family val="2"/>
      </rPr>
      <t>(FORMULA)</t>
    </r>
  </si>
  <si>
    <t xml:space="preserve">III.GESTION </t>
  </si>
  <si>
    <t xml:space="preserve">Instrucciones del Plan Operativo Anual </t>
  </si>
  <si>
    <t xml:space="preserve">Diariamente </t>
  </si>
  <si>
    <t>Respuesta externa</t>
  </si>
  <si>
    <t xml:space="preserve">Derechos de petición </t>
  </si>
  <si>
    <t>Solicitudes y conceptos</t>
  </si>
  <si>
    <t xml:space="preserve">Quejas  y reclamos </t>
  </si>
  <si>
    <t xml:space="preserve">Respuestas </t>
  </si>
  <si>
    <t xml:space="preserve">Tutelas </t>
  </si>
  <si>
    <t xml:space="preserve">Correspondencia Externa Recibida </t>
  </si>
  <si>
    <r>
      <t xml:space="preserve">Cantidad de productos pendientes  </t>
    </r>
    <r>
      <rPr>
        <b/>
        <sz val="10"/>
        <color theme="5"/>
        <rFont val="Arial"/>
        <family val="2"/>
      </rPr>
      <t>(FORMULA)</t>
    </r>
  </si>
  <si>
    <r>
      <t xml:space="preserve">NOTA: </t>
    </r>
    <r>
      <rPr>
        <sz val="10"/>
        <rFont val="Arial"/>
        <family val="2"/>
      </rPr>
      <t>Agregar o eliminar al archivo  las filas que se considere necesario en la SECCION A o B  para registrar la información conservando el formato de actividad y  subactividades(</t>
    </r>
    <r>
      <rPr>
        <b/>
        <sz val="10"/>
        <color rgb="FFC00000"/>
        <rFont val="Arial"/>
        <family val="2"/>
      </rPr>
      <t xml:space="preserve"> </t>
    </r>
    <r>
      <rPr>
        <sz val="10"/>
        <rFont val="Arial"/>
        <family val="2"/>
      </rPr>
      <t xml:space="preserve">usar </t>
    </r>
    <r>
      <rPr>
        <b/>
        <sz val="10"/>
        <color rgb="FFC00000"/>
        <rFont val="Arial"/>
        <family val="2"/>
      </rPr>
      <t xml:space="preserve">                           </t>
    </r>
    <r>
      <rPr>
        <b/>
        <sz val="10"/>
        <rFont val="Arial"/>
        <family val="2"/>
      </rPr>
      <t>)</t>
    </r>
  </si>
  <si>
    <t>5.5</t>
  </si>
  <si>
    <t>6.5</t>
  </si>
  <si>
    <t>Unidad de medida de la Actividad o producto</t>
  </si>
  <si>
    <t xml:space="preserve">Cantidad productos  programados </t>
  </si>
  <si>
    <t>Cantidad de actividades del proceso operativo realizadas</t>
  </si>
  <si>
    <t xml:space="preserve">Cantidad productos contratados 
</t>
  </si>
  <si>
    <r>
      <t xml:space="preserve">Cantidad productos pendientes  </t>
    </r>
    <r>
      <rPr>
        <b/>
        <sz val="10"/>
        <color theme="5"/>
        <rFont val="Arial"/>
        <family val="2"/>
      </rPr>
      <t>(FORMULA)</t>
    </r>
  </si>
  <si>
    <r>
      <rPr>
        <b/>
        <sz val="9"/>
        <rFont val="Arial"/>
        <family val="2"/>
      </rPr>
      <t xml:space="preserve">Avance (%) por actividad  </t>
    </r>
    <r>
      <rPr>
        <b/>
        <sz val="10"/>
        <rFont val="Arial"/>
        <family val="2"/>
      </rPr>
      <t xml:space="preserve">  </t>
    </r>
    <r>
      <rPr>
        <b/>
        <sz val="10"/>
        <color theme="5"/>
        <rFont val="Arial"/>
        <family val="2"/>
      </rPr>
      <t>(FORMULA)</t>
    </r>
  </si>
  <si>
    <t xml:space="preserve">* Unidad de medida de la actividad  o producto: : es la identificación del documento, resultado  o producto de la actividad realizada o la inversión a contratar. </t>
  </si>
  <si>
    <t>* Cantidad productos programados: es la cuantificación de entregables físicos, productos o servicios programados a contratar para la vigencia (Meta propuesta).</t>
  </si>
  <si>
    <t xml:space="preserve">* Valor aprobado en plan de inversion 2019: es el valor en pesos de los recursos aprobados mediante ACUERDO expedido por  el  Consejo Superior de la Judicatura para la actividad. </t>
  </si>
  <si>
    <t>* Vigencias futuras aprobadas CSJ: es el valor en pesos de los recursos de vigencias futuras aprobadas mediante ACUERDO expedido por el  Consejo Superior de la Judicatura para la Actividad.</t>
  </si>
  <si>
    <t xml:space="preserve">* Cantidad de actividades del proceso operativo realizadas:  actividades efectivamente realizadas a la fecha de corte. </t>
  </si>
  <si>
    <t>* Recursos comprometidos en la vigencia: es la valoración en pesos de la actividad contratada por la Unidad Ejecutora.</t>
  </si>
  <si>
    <t>* Recursos comprometidos por vigencias futuras: es la valoración en pesos de la actividad contratada por vigencias futuras por la unidad ejecutora.</t>
  </si>
  <si>
    <t xml:space="preserve">Modalidad y Numero del contrato </t>
  </si>
  <si>
    <t>* Modalidad y Numero del contrato: es la descripción de la modalidad de contratación realizada (licitación pública, concurso de méritos, menor cuantía, mínima cuantía, contratación directa) y # de contrato y año</t>
  </si>
  <si>
    <t xml:space="preserve">* Cantidad productos contratados: número o cantidad de productos o servicios  efectivamente contratados </t>
  </si>
  <si>
    <t xml:space="preserve">* Plazo del contrato:  es el periodo de ejecución del contrato definiendo la fecha de inicio y finalización del mismo. </t>
  </si>
  <si>
    <r>
      <t xml:space="preserve">c) </t>
    </r>
    <r>
      <rPr>
        <sz val="10"/>
        <rFont val="Arial"/>
        <family val="2"/>
      </rPr>
      <t>La tercera parte "GESTION" consolida en sesis (6) columnas la información relacionada con la gestión que se refleja en actividades realizadas, recursos comprometidos y productos contratados:</t>
    </r>
  </si>
  <si>
    <r>
      <t xml:space="preserve">d) </t>
    </r>
    <r>
      <rPr>
        <sz val="10"/>
        <rFont val="Arial"/>
        <family val="2"/>
      </rPr>
      <t>La cuarta parte "AVANCE E INDICADORES" contiene cuatro (4) columnas con FORMULAS que arrojan automaticamente valores en numeros y porcentaje (%) cuando la información es registrada correctamente, estos son:</t>
    </r>
  </si>
  <si>
    <t xml:space="preserve">Cantidad actividades requeridas  proceso operativo </t>
  </si>
  <si>
    <t>Cantidad actividades requeridas proceso operativo</t>
  </si>
  <si>
    <t>* Cantidad actividades requeridas proceso operativo: es la magnitud cuantificada de las actividades secundarias, consideradas en los ítem 1, o 2 que se deben realizar para alcanzar el producto programado</t>
  </si>
  <si>
    <r>
      <t xml:space="preserve">Avance % por  productos
</t>
    </r>
    <r>
      <rPr>
        <b/>
        <sz val="9"/>
        <color theme="5"/>
        <rFont val="Arial"/>
        <family val="2"/>
      </rPr>
      <t>(FORMULA)</t>
    </r>
  </si>
  <si>
    <r>
      <t>* Cantidad productos pendientes: resulta de la diferencia numérica entre "</t>
    </r>
    <r>
      <rPr>
        <i/>
        <sz val="10"/>
        <rFont val="Arial"/>
        <family val="2"/>
      </rPr>
      <t>Cantidad productos  programados</t>
    </r>
    <r>
      <rPr>
        <sz val="10"/>
        <rFont val="Arial"/>
        <family val="2"/>
      </rPr>
      <t>" y "</t>
    </r>
    <r>
      <rPr>
        <i/>
        <sz val="10"/>
        <rFont val="Arial"/>
        <family val="2"/>
      </rPr>
      <t>Cantidad productos contratados</t>
    </r>
    <r>
      <rPr>
        <sz val="10"/>
        <rFont val="Arial"/>
        <family val="2"/>
      </rPr>
      <t xml:space="preserve"> "</t>
    </r>
  </si>
  <si>
    <r>
      <t xml:space="preserve"> * Avance por actividad: resulta de la relación entre "</t>
    </r>
    <r>
      <rPr>
        <i/>
        <sz val="10"/>
        <rFont val="Arial"/>
        <family val="2"/>
      </rPr>
      <t>Cantidad de actividades del proceso operativo realizadas</t>
    </r>
    <r>
      <rPr>
        <sz val="10"/>
        <rFont val="Arial"/>
        <family val="2"/>
      </rPr>
      <t>" y "</t>
    </r>
    <r>
      <rPr>
        <i/>
        <sz val="10"/>
        <rFont val="Arial"/>
        <family val="2"/>
      </rPr>
      <t>Cantidad actividades requeridas  proceso operativo</t>
    </r>
    <r>
      <rPr>
        <sz val="10"/>
        <rFont val="Arial"/>
        <family val="2"/>
      </rPr>
      <t xml:space="preserve"> ". Resultado en Porcentaje %</t>
    </r>
  </si>
  <si>
    <r>
      <t>* Avance por productos: resulta de la relación entre "</t>
    </r>
    <r>
      <rPr>
        <i/>
        <sz val="10"/>
        <rFont val="Arial"/>
        <family val="2"/>
      </rPr>
      <t>cantidad productos contratados</t>
    </r>
    <r>
      <rPr>
        <sz val="10"/>
        <rFont val="Arial"/>
        <family val="2"/>
      </rPr>
      <t xml:space="preserve">" y " </t>
    </r>
    <r>
      <rPr>
        <i/>
        <sz val="10"/>
        <rFont val="Arial"/>
        <family val="2"/>
      </rPr>
      <t>cantidad productos programados</t>
    </r>
    <r>
      <rPr>
        <sz val="10"/>
        <rFont val="Arial"/>
        <family val="2"/>
      </rPr>
      <t>". Resultado en porcentaje %</t>
    </r>
  </si>
  <si>
    <r>
      <t>* Ejecución Presupuesto: resulta de la relación entre "</t>
    </r>
    <r>
      <rPr>
        <i/>
        <sz val="10"/>
        <rFont val="Arial"/>
        <family val="2"/>
      </rPr>
      <t>Recursos comprometidos en la vigencia</t>
    </r>
    <r>
      <rPr>
        <sz val="10"/>
        <rFont val="Arial"/>
        <family val="2"/>
      </rPr>
      <t>" y "</t>
    </r>
    <r>
      <rPr>
        <i/>
        <sz val="10"/>
        <rFont val="Arial"/>
        <family val="2"/>
      </rPr>
      <t>Recursos  vigentes apropiados segun SIIF</t>
    </r>
    <r>
      <rPr>
        <sz val="10"/>
        <rFont val="Arial"/>
        <family val="2"/>
      </rPr>
      <t>". Resultado en porcentaje %</t>
    </r>
  </si>
  <si>
    <t>los comentarios aclaratorios para algunas celdas. Se presentan para las secciones A y B ejemplos  que orientan el diligenciamiento.</t>
  </si>
  <si>
    <t xml:space="preserve">V. DETALLE DEL AVANCE </t>
  </si>
  <si>
    <r>
      <t xml:space="preserve">e) </t>
    </r>
    <r>
      <rPr>
        <sz val="10"/>
        <rFont val="Arial"/>
        <family val="2"/>
      </rPr>
      <t>La quinta parte "DETALLE DEL AVANCE" permite a la Unidad o Dependencia describir de forma amplia los factores que incidieron en la ejecución de la actividad de forma positiva o negativa</t>
    </r>
  </si>
  <si>
    <t>V. DETALLE DEL AVANCE</t>
  </si>
  <si>
    <t>Presentación Plan de Inversion y Documentos Tecnicos para aprobcacion al CSJ</t>
  </si>
  <si>
    <t>Obtener el sustento de aprobación del Plan de Inversiones</t>
  </si>
  <si>
    <t>Solicitud de CDP, elaboracion estudios de mercado y estudios previos</t>
  </si>
  <si>
    <t>Presentación de estudios previos a Unidad de Asistencia Legal y Unidad Adminsitrativa</t>
  </si>
  <si>
    <t>1.5</t>
  </si>
  <si>
    <t>Documento</t>
  </si>
  <si>
    <t>Acuerdo</t>
  </si>
  <si>
    <t xml:space="preserve">Anual </t>
  </si>
  <si>
    <t xml:space="preserve">Mensual </t>
  </si>
  <si>
    <t>Realizar la supervisión de la actividad (depende de la duracion contrato)</t>
  </si>
  <si>
    <t>Acta seguimiento</t>
  </si>
  <si>
    <t xml:space="preserve">TOTALES SECCION A </t>
  </si>
  <si>
    <t xml:space="preserve">TOTALES SECCION B </t>
  </si>
  <si>
    <t xml:space="preserve">En tal caso, también actualizar las FORMULAS   identificadas en las celdas                     que totalizan la información numérica que se registre. NO modificar las formulas de la sección IV.AVANCE E INDICADORES. </t>
  </si>
  <si>
    <t xml:space="preserve">Algunas celdas estan combinadas y sombreadas en las cuales NO APLICA registrar información. NO MODIFICAR EL FORMATO. Se recomienda leer cuidadosamente las orientaciones del presente instructivo como  </t>
  </si>
  <si>
    <t xml:space="preserve">Este es un archivo a tráves del cual la Unidad de Desarrollo y Análisis Estadístico pretende simplificar el diligenciamiento del formato de Plan Operativo Anual, en el marco del Proceso de PLANEACION ESTRATEGICA   </t>
  </si>
  <si>
    <t>como  herramienta de seguimiento y evaluación del Plan Sectorial de Desarrollo, en concordancia con los demás instrumentos como  Plan Plurianual de Inversión aprobado, los Planes de Inversión y Plan de Acción.</t>
  </si>
  <si>
    <r>
      <rPr>
        <b/>
        <sz val="10"/>
        <color rgb="FF00B050"/>
        <rFont val="Arial"/>
        <family val="2"/>
      </rPr>
      <t>SECCION B:</t>
    </r>
    <r>
      <rPr>
        <b/>
        <sz val="10"/>
        <color theme="5"/>
        <rFont val="Arial"/>
        <family val="2"/>
      </rPr>
      <t xml:space="preserve"> </t>
    </r>
    <r>
      <rPr>
        <sz val="10"/>
        <rFont val="Arial"/>
        <family val="2"/>
      </rPr>
      <t xml:space="preserve">a diligenciar por Unidades o Dependencias que </t>
    </r>
    <r>
      <rPr>
        <b/>
        <sz val="10"/>
        <rFont val="Arial"/>
        <family val="2"/>
      </rPr>
      <t xml:space="preserve">NO ejecutan recursos de inversión </t>
    </r>
    <r>
      <rPr>
        <sz val="10"/>
        <rFont val="Arial"/>
        <family val="2"/>
      </rPr>
      <t xml:space="preserve">y que su </t>
    </r>
    <r>
      <rPr>
        <b/>
        <sz val="10"/>
        <rFont val="Arial"/>
        <family val="2"/>
      </rPr>
      <t xml:space="preserve">GESTION </t>
    </r>
    <r>
      <rPr>
        <sz val="10"/>
        <rFont val="Arial"/>
        <family val="2"/>
      </rPr>
      <t>se enfoca al cumplimiento de  funciones y tareas operativas asignadas.</t>
    </r>
  </si>
  <si>
    <r>
      <rPr>
        <b/>
        <sz val="10"/>
        <color rgb="FF00B050"/>
        <rFont val="Arial"/>
        <family val="2"/>
      </rPr>
      <t xml:space="preserve">SECCION A: </t>
    </r>
    <r>
      <rPr>
        <sz val="10"/>
        <rFont val="Arial"/>
        <family val="2"/>
      </rPr>
      <t xml:space="preserve">a diligenciar por las Unidades que </t>
    </r>
    <r>
      <rPr>
        <b/>
        <sz val="10"/>
        <rFont val="Arial"/>
        <family val="2"/>
      </rPr>
      <t>SI ejecutan recursos de inversión</t>
    </r>
    <r>
      <rPr>
        <sz val="10"/>
        <rFont val="Arial"/>
        <family val="2"/>
      </rPr>
      <t xml:space="preserve"> y sus actividades como subactividades se relaciona con el avance en  la ejecución de los </t>
    </r>
    <r>
      <rPr>
        <b/>
        <sz val="10"/>
        <rFont val="Arial"/>
        <family val="2"/>
      </rPr>
      <t xml:space="preserve">PROYECTOS DE INVERSION </t>
    </r>
    <r>
      <rPr>
        <sz val="10"/>
        <rFont val="Arial"/>
        <family val="2"/>
      </rPr>
      <t xml:space="preserve">para el periodo, </t>
    </r>
  </si>
  <si>
    <r>
      <rPr>
        <b/>
        <sz val="10"/>
        <color rgb="FF00B050"/>
        <rFont val="Arial"/>
        <family val="2"/>
      </rPr>
      <t>b)</t>
    </r>
    <r>
      <rPr>
        <sz val="10"/>
        <rFont val="Arial"/>
        <family val="2"/>
      </rPr>
      <t xml:space="preserve"> La segunda parte "PLANEACION DE ACTIVIDADES A EJECUTAR"  consolida en siete (7) columnas la información relacionada con la planeación establecida al inicio de la vigencia, asi:</t>
    </r>
  </si>
  <si>
    <t xml:space="preserve">Plan Operativo Anual 2020 y su ejecución a junio 30 </t>
  </si>
  <si>
    <t xml:space="preserve">Plan Operativo Anual 2020 y su ejeución a junio 30 </t>
  </si>
  <si>
    <t>7.1</t>
  </si>
  <si>
    <t>7.2</t>
  </si>
  <si>
    <t>7.3</t>
  </si>
  <si>
    <t>7.4</t>
  </si>
  <si>
    <t>7.5</t>
  </si>
  <si>
    <t>8.1</t>
  </si>
  <si>
    <t>8.2</t>
  </si>
  <si>
    <t>8.3</t>
  </si>
  <si>
    <t>8.4</t>
  </si>
  <si>
    <t>8.5</t>
  </si>
  <si>
    <t>9.1</t>
  </si>
  <si>
    <t>9.2</t>
  </si>
  <si>
    <t>9.3</t>
  </si>
  <si>
    <t>9.4</t>
  </si>
  <si>
    <t>9.5</t>
  </si>
  <si>
    <t>10.1</t>
  </si>
  <si>
    <t>10.2</t>
  </si>
  <si>
    <t>10.3</t>
  </si>
  <si>
    <t>10.4</t>
  </si>
  <si>
    <t>10.5</t>
  </si>
  <si>
    <t>11.1</t>
  </si>
  <si>
    <t>11.2</t>
  </si>
  <si>
    <t>11.3</t>
  </si>
  <si>
    <t>11.4</t>
  </si>
  <si>
    <t>11.5</t>
  </si>
  <si>
    <t>12.1</t>
  </si>
  <si>
    <t>12.2</t>
  </si>
  <si>
    <t>12.3</t>
  </si>
  <si>
    <t>12.4</t>
  </si>
  <si>
    <t>12.5</t>
  </si>
  <si>
    <t>13.1</t>
  </si>
  <si>
    <t>13.2</t>
  </si>
  <si>
    <t>13.3</t>
  </si>
  <si>
    <t>13.4</t>
  </si>
  <si>
    <t>13.5</t>
  </si>
  <si>
    <t>14.1</t>
  </si>
  <si>
    <t>14.2</t>
  </si>
  <si>
    <t>14.3</t>
  </si>
  <si>
    <t>14.4</t>
  </si>
  <si>
    <t>14.5</t>
  </si>
  <si>
    <t>15.1</t>
  </si>
  <si>
    <t>15.2</t>
  </si>
  <si>
    <t>15.3</t>
  </si>
  <si>
    <t>15.4</t>
  </si>
  <si>
    <t>15.5</t>
  </si>
  <si>
    <t>16.1</t>
  </si>
  <si>
    <t>16.2</t>
  </si>
  <si>
    <t>16.3</t>
  </si>
  <si>
    <t>16.4</t>
  </si>
  <si>
    <t>16.5</t>
  </si>
  <si>
    <t>17.1</t>
  </si>
  <si>
    <t>17.2</t>
  </si>
  <si>
    <t>17.3</t>
  </si>
  <si>
    <t>17.4</t>
  </si>
  <si>
    <t>17.5</t>
  </si>
  <si>
    <t>18.1</t>
  </si>
  <si>
    <t>18.2</t>
  </si>
  <si>
    <t>18.3</t>
  </si>
  <si>
    <t>18.4</t>
  </si>
  <si>
    <t>18.5</t>
  </si>
  <si>
    <t>19.1</t>
  </si>
  <si>
    <t>19.2</t>
  </si>
  <si>
    <t>19.3</t>
  </si>
  <si>
    <t>19.4</t>
  </si>
  <si>
    <t>19.5</t>
  </si>
  <si>
    <t>20.1</t>
  </si>
  <si>
    <t>20.2</t>
  </si>
  <si>
    <t>20.3</t>
  </si>
  <si>
    <t>20.4</t>
  </si>
  <si>
    <t>20.5</t>
  </si>
  <si>
    <t>21.1</t>
  </si>
  <si>
    <t>21.2</t>
  </si>
  <si>
    <t>21.3</t>
  </si>
  <si>
    <t>21.4</t>
  </si>
  <si>
    <t>21.5</t>
  </si>
  <si>
    <t>22.1</t>
  </si>
  <si>
    <t>22.2</t>
  </si>
  <si>
    <t>22.3</t>
  </si>
  <si>
    <t>22.4</t>
  </si>
  <si>
    <t>22.5</t>
  </si>
  <si>
    <t>23.1</t>
  </si>
  <si>
    <t>23.2</t>
  </si>
  <si>
    <t>23.3</t>
  </si>
  <si>
    <t>23.4</t>
  </si>
  <si>
    <t>23.5</t>
  </si>
  <si>
    <t>24.1</t>
  </si>
  <si>
    <t>24.2</t>
  </si>
  <si>
    <t>24.3</t>
  </si>
  <si>
    <t>24.4</t>
  </si>
  <si>
    <t>24.5</t>
  </si>
  <si>
    <t>25.1</t>
  </si>
  <si>
    <t>25.2</t>
  </si>
  <si>
    <t>25.3</t>
  </si>
  <si>
    <t>25.4</t>
  </si>
  <si>
    <t>25.5</t>
  </si>
  <si>
    <t>26.1</t>
  </si>
  <si>
    <t>26.2</t>
  </si>
  <si>
    <t>26.3</t>
  </si>
  <si>
    <t>26.4</t>
  </si>
  <si>
    <t>26.5</t>
  </si>
  <si>
    <t>27.1</t>
  </si>
  <si>
    <t>27.2</t>
  </si>
  <si>
    <t>27.3</t>
  </si>
  <si>
    <t>27.4</t>
  </si>
  <si>
    <t>27.5</t>
  </si>
  <si>
    <t>28.1</t>
  </si>
  <si>
    <t>28.2</t>
  </si>
  <si>
    <t>28.3</t>
  </si>
  <si>
    <t>28.4</t>
  </si>
  <si>
    <t>28.5</t>
  </si>
  <si>
    <t>29.1</t>
  </si>
  <si>
    <t>29.2</t>
  </si>
  <si>
    <t>29.3</t>
  </si>
  <si>
    <t>29.4</t>
  </si>
  <si>
    <t>29.5</t>
  </si>
  <si>
    <t>30.1</t>
  </si>
  <si>
    <t>30.2</t>
  </si>
  <si>
    <t>30.3</t>
  </si>
  <si>
    <t>30.4</t>
  </si>
  <si>
    <t>30.5</t>
  </si>
  <si>
    <t>31.1</t>
  </si>
  <si>
    <t>31.2</t>
  </si>
  <si>
    <t>31.3</t>
  </si>
  <si>
    <t>31.4</t>
  </si>
  <si>
    <t>31.5</t>
  </si>
  <si>
    <t>32.1</t>
  </si>
  <si>
    <t>32.2</t>
  </si>
  <si>
    <t>32.3</t>
  </si>
  <si>
    <t>32.4</t>
  </si>
  <si>
    <t>32.5</t>
  </si>
  <si>
    <t>33.1</t>
  </si>
  <si>
    <t>33.2</t>
  </si>
  <si>
    <t>33.3</t>
  </si>
  <si>
    <t>33.4</t>
  </si>
  <si>
    <t>33.5</t>
  </si>
  <si>
    <t>34.1</t>
  </si>
  <si>
    <t>34.2</t>
  </si>
  <si>
    <t>34.3</t>
  </si>
  <si>
    <t>34.4</t>
  </si>
  <si>
    <t>34.5</t>
  </si>
  <si>
    <t>35.1</t>
  </si>
  <si>
    <t>35.2</t>
  </si>
  <si>
    <t>35.3</t>
  </si>
  <si>
    <t>35.4</t>
  </si>
  <si>
    <t>35.5</t>
  </si>
  <si>
    <t>36.1</t>
  </si>
  <si>
    <t>36.2</t>
  </si>
  <si>
    <t>36.3</t>
  </si>
  <si>
    <t>36.4</t>
  </si>
  <si>
    <t>36.5</t>
  </si>
  <si>
    <t>Modernización Técnológica y Transformación digital</t>
  </si>
  <si>
    <t>Modernizar y/o Incorporar los componentes de comunicación de datos.</t>
  </si>
  <si>
    <t>Fortalecimiento de la plataforma para la gestión tecnológica nacional</t>
  </si>
  <si>
    <t>Unidad de Informática</t>
  </si>
  <si>
    <t xml:space="preserve">Servicio de correo electrónico en la nube. </t>
  </si>
  <si>
    <t xml:space="preserve">Servicio de datacenter y seguridad perimetral. </t>
  </si>
  <si>
    <t xml:space="preserve">Servicios especializados de actualización y soporte en sitio, Sistema Talento Humano (Kactus). </t>
  </si>
  <si>
    <t xml:space="preserve">Construcción del nuevo aplicativo de nómina y módulos complementarios. </t>
  </si>
  <si>
    <t xml:space="preserve">Adquirir licencias antivirus. </t>
  </si>
  <si>
    <t xml:space="preserve">Servicio de mesa de ayuda, así como el mantenimiento preventivo y correctivo con repuestos para la infraestructura de hardware y redes LAN. </t>
  </si>
  <si>
    <t>Cuentas de correo electrónico</t>
  </si>
  <si>
    <t>_</t>
  </si>
  <si>
    <t>La activación de cuentas de correo electrónico al día de hoy se encuentra en un crecimiento gradual del 86% ya que a causa de la emergencia sanitaria del COVID – 2019, las 17500 licencias no fueron suficientes y se tomó la decisión de incrementar el servicio a 27.500 con una activación al corte de marzo de ‎23.650.</t>
  </si>
  <si>
    <t xml:space="preserve">Hosting y administración de servidores </t>
  </si>
  <si>
    <t>Se ha dado continuidad a los servicios de Datacenter y seguridad perimetral, para las 24 aplicaciones que se encuentran dispuestas en Datacenter del proveedor, así mismo, se han acondicionado lso procedimientos con el fin de mantener actualizada la infraestructura tecnológica y conseguir cerrar la brecha de las vulnerabilidades en seguridad perimetral (actualizaciones permanentes de los equipos especializados, ventanas de mantenimiento, implementación de certificados digitales seguros, migración de tráfico de aplicaciones a travez del WAF)</t>
  </si>
  <si>
    <t>Conservar los sistemas de información de la Rama Judicial actualizados con las últimas actualizaciones y liberaciones del mercado.</t>
  </si>
  <si>
    <t>Licenciamiento Software y herramientas Antivirus y DLP</t>
  </si>
  <si>
    <t>Mantener la continuidad y sostenibilidad del negocio</t>
  </si>
  <si>
    <t xml:space="preserve">Interventoría integral. </t>
  </si>
  <si>
    <t>Informes de seguimiento</t>
  </si>
  <si>
    <t>Adquirir e Instalar la plataforma tecnológica y de computo y comunicaciones con base en el inventario de tecnología.</t>
  </si>
  <si>
    <t xml:space="preserve">Cableado estructurado y/o redes inalámbricas. </t>
  </si>
  <si>
    <t>Diagnóstico y Diseño de Cableado estructurado</t>
  </si>
  <si>
    <t xml:space="preserve">Según los resultados de la Ejecución del Contrato No. 164 de 2019, la implementación de los diseños para los 53 edificios diagnosticados tendrá un costo superior a los 100 mil millones de pesos. Se solicitarán vigencias futuras para cubrir la mayoría de los edificios o por los menos los que presentan mayor criticidad e impacto en la operación de la Rama Judicial. </t>
  </si>
  <si>
    <t>Computadores</t>
  </si>
  <si>
    <t>Con corte a 30 de junio de 2020, el contratista entregó todos los 1.066 computadores adquiridos, ejecutando un avance físico del 100%. Se han pagado tres facturas presentadas, para una ejecución financiera del  99,48%. Actualmente nos encontramos en la etapa de instalación de los computadores con un avance del 57,3%, las cuales han avanzado lentamente debido a las restricciones que se han presentado por las medidas de aislamiento preventivo. Se han instalado 611 de 1.066 computadores.</t>
  </si>
  <si>
    <t>Escáneres</t>
  </si>
  <si>
    <t>Con corte a 30 de junio de 2020, el contratista entregó e instaló la totalidad de los escáneres adquiridos. Nos encontramos esperando la fecha de finalización del contrato para iniciar con el trámite de liquidación del contrato</t>
  </si>
  <si>
    <t>Switches</t>
  </si>
  <si>
    <t>Para el 10 de febrero de 2020, el contratista debía entregar 116 switches, de los cuales fueron entregados 92, quedan pendientes 24 switches, que se encuentran en las bodegas del contratista, pero que no alcanzó a entregar por el confinamiento obligatorio.</t>
  </si>
  <si>
    <t>UPS</t>
  </si>
  <si>
    <t>Servidores</t>
  </si>
  <si>
    <t>Para el segundo semestre de 2020 se cumplio con la meta programada con la instalacion de 24 servidores y se realizo el 100% de la visitas de prevalidacion.</t>
  </si>
  <si>
    <t>Implementar y/o modificar sistemas de información  para facilitar las labores de Administración de justicia</t>
  </si>
  <si>
    <t>Mejoramiento de la capacidad de procesamiento y almacenamiento</t>
  </si>
  <si>
    <t>Mantener el licenciamiento de las soluciones tecnológicas de la Rama Judicial</t>
  </si>
  <si>
    <t>Licencias</t>
  </si>
  <si>
    <t xml:space="preserve">Soporte a SIGOBius. </t>
  </si>
  <si>
    <t>soporte y mantenimiento</t>
  </si>
  <si>
    <t>Se mantiene actualizada la versión del aplicativo Sigobius en las Altas Cortes, se realiza asistencia técnica a los requerimientos de los lideres tecnicos y funcionales de cada una de las Cortes.</t>
  </si>
  <si>
    <t>Adquirir licencias de software Microsoft</t>
  </si>
  <si>
    <t xml:space="preserve">Actualización y soporte de aplicaciones - Soporte en sitio para el aplicativo SICOF. </t>
  </si>
  <si>
    <t>Actualizacion mantenimiento y soporte</t>
  </si>
  <si>
    <t>Se genero el registro presupuestal el día 26 de junio 2020</t>
  </si>
  <si>
    <t>Implementación de la Justicia digital y el litigio en línea.</t>
  </si>
  <si>
    <t xml:space="preserve">Servicios de audiencias virtuales para los despachos judiciales. Grabaciones de audiencias. Videoconferencia en salas de audiencia. </t>
  </si>
  <si>
    <t>Audiencias virtuales</t>
  </si>
  <si>
    <t>El crecimiento de las audiencias virtuales a nivel nacional a causa de la emergencia sanitaria del COVID – 19 del año en curso ha  generado  un aumento radical, superando la meta anual en tan solo el mes de junio.</t>
  </si>
  <si>
    <t xml:space="preserve">Telecomunicaciones, conectividad internet y conectividad móvil. </t>
  </si>
  <si>
    <t>Conectividad</t>
  </si>
  <si>
    <t>El contratista y la entidad han coordinado sus reuniones de seguimiento periodicas en las cuales se han establecido las soluciones a los planteamientos presentados tanto en la parte operativa como en la ejecucion presupuestal, finalmente sin contratiempos.</t>
  </si>
  <si>
    <t>Adquisición e integración de equipos tecnológicos para la realización de audiencias.</t>
  </si>
  <si>
    <t xml:space="preserve">Soporte de cobro coactivo. </t>
  </si>
  <si>
    <t>Soporte</t>
  </si>
  <si>
    <t>Se resolvieron los 41 incidentes reportados por los usuarios del aplicativo del 27/05/2020 al 30/06/2020 cumpliendo la meta del 100% para estos casos.</t>
  </si>
  <si>
    <t xml:space="preserve">Implementación, soporte y mantenimiento del aplicativo Justicia XXI Web. </t>
  </si>
  <si>
    <t>Mantenimiento (ajuste a las funcionalidades actuales)</t>
  </si>
  <si>
    <t xml:space="preserve">Modernización de la gestión judicial con apoyo de las tecnologías de información. </t>
  </si>
  <si>
    <t>Sistema de Información de la gestión judicial</t>
  </si>
  <si>
    <t>Para lograr el objeto del contrato, el Banco Mundial se enfocará en los siguientes tres (3) componentes: 1) Fortalecimiento Institucional para la Gestión de Proyectos; 2) Estrategia de Tecnologías de la Información ; y 3) Diseño y Estrategia para la implementación del Sistema de Información de la Gestión Judicial. Cada componente está estructurado en actividades que generan productos (entregables) concretos detallados en el anexo del contrato. 
Por lo anterior el indicador de seguimiento se establece teniendo en cuenta que el Banco Mundial hara entrega de 25 documentos, los cuales al 30 de junio de 2020 se han recibido 18.</t>
  </si>
  <si>
    <t xml:space="preserve">Interventorías informáticas. </t>
  </si>
  <si>
    <t xml:space="preserve">Implementación del aplicativo SIUGJ. </t>
  </si>
  <si>
    <t>Aplicativo SIUGJ (sistema Unificado de la Gestión Judicial)</t>
  </si>
  <si>
    <t xml:space="preserve">Proyectos victorias tempranas de las cortes. </t>
  </si>
  <si>
    <t>Identificar iniciativas de trabajo de rápido resultado  orientados al logro de resultados a proyectos determinados en las cortes</t>
  </si>
  <si>
    <t xml:space="preserve">Herramienta de gestión. </t>
  </si>
  <si>
    <t xml:space="preserve">Software Herramienta de Gestión - ITSM </t>
  </si>
  <si>
    <t>Se adelanta la elaboración de los documentos y estudios previos para la adquisición de la herramienta de gestión. Analisis de necesidad, definición de especificaciones técnicas y estudio del sector. Análisis de mercado.</t>
  </si>
  <si>
    <t xml:space="preserve">Implementación de modelos de analítica usando datos actuales. </t>
  </si>
  <si>
    <t xml:space="preserve"> análisis de datos, analizar su viabilidad, y determinar la arquitectura de software, hardware, y de datos. </t>
  </si>
  <si>
    <t>Actividad que no se ejecutara en la Vigencia:
De acuerdo con la reunión del 16 de Abril,  se determina que esta actividad no se alcanza a ejecutar en la vigencia debido a que los documentos son entregados por parte del Banco Mundial el 31 de Octubre y por lo tanto no se alcanza a realizar ningún proceso de contratación, se devuelven recursos al Ministerio de Hacienda.</t>
  </si>
  <si>
    <t xml:space="preserve">Implementación del gobierno de datos y evaluación de calidad de datos (evaluación de la calidad de datos). </t>
  </si>
  <si>
    <t xml:space="preserve">Elaboración del plan de implementación de seguridad informática. </t>
  </si>
  <si>
    <t>A corte del 30 de junio esta actividad no ha iniciado</t>
  </si>
  <si>
    <t xml:space="preserve">Fábrica de software para mantenimiento, soporte y desarrollo de aplicaciones.  </t>
  </si>
  <si>
    <t>Desarrollos, ajustes   mantenimiento  y soporte  de las aplicaciones de la Rama Judicial..</t>
  </si>
  <si>
    <t>Actualmente se encuentra en ajustes el esudio previo para iniciar con el comité estructurador, estamos a esperas de culminar la recepcion de propustas economicas.</t>
  </si>
  <si>
    <t xml:space="preserve">Implementación y marco de trabajo de la metodología (COBIT) y su correspondiente capacitación. </t>
  </si>
  <si>
    <t xml:space="preserve">Implementación y marco de trabajo de la metodología COBIT para la Rama Judicial </t>
  </si>
  <si>
    <t xml:space="preserve">Adquisición de una herramienta para la planeación y seguimiento de proyectos. </t>
  </si>
  <si>
    <t>Aplicativo para la gestión integral de proyectos para la Rama Judicial</t>
  </si>
  <si>
    <t>Se han adelantado reuniones inciales con planeacion como area usuaria. Actualmente se levantan los requerimientos con dicha Unidad.</t>
  </si>
  <si>
    <t xml:space="preserve">Diseño e implementación de grupo especial para la gestión de proyectos. </t>
  </si>
  <si>
    <t>Documentos</t>
  </si>
  <si>
    <t>A corte del 30 de junio 2020 no se ha realizado contratación.</t>
  </si>
  <si>
    <t>Soporte a Relatorías</t>
  </si>
  <si>
    <t>Esta actividad se integrara con el proyecto de la Fabrica de Sofware</t>
  </si>
  <si>
    <t>Valor aprobado en  Plan inversion 2020 
(pesos)</t>
  </si>
  <si>
    <t>196 DE 2018</t>
  </si>
  <si>
    <t>220 de 2018</t>
  </si>
  <si>
    <t>Funcionamiento y soporte del Sistema Talento Humano (Kactus)</t>
  </si>
  <si>
    <t>055 del 2020</t>
  </si>
  <si>
    <t>Se ejecuto a satisfacción el contrato.</t>
  </si>
  <si>
    <t>149 de 2019</t>
  </si>
  <si>
    <t>No ha iniciado</t>
  </si>
  <si>
    <t>234 de 2018</t>
  </si>
  <si>
    <t>El número de casos registrados en un mes no corresponde al número proporcional de los casos solucionados en el mismo, esto se debe a que un caso se registra en una fecha específica pero no se sabe cuánto se demora la atención del mismo, esto depende del lugar a ser atendido y la dificultad en su atención.</t>
  </si>
  <si>
    <t>223 de 2018</t>
  </si>
  <si>
    <t>Se realizó el seguimiento y control de cada uno de los cinco contratos que establecen la obligación contractual. Igualmente, se desarrollaron actividades adicionales de acompañamiento a la supervisión de la Interventoría, en procura de que la misma pudiera gestionar adecuadamente aspectos de aseguramiento de recursos para garantizar que los contratos estuvieran blindados en procura de que cumplan con el objeto para los cuales fueron formulados y constituidos. Hubo solicitudes de conceptos radicados a la Interventoría, los cuales fueron debidamente respondidos, guardando todos los aspectos técnicos, financieros y jurídicos.</t>
  </si>
  <si>
    <t xml:space="preserve">Modernización del parque tecnológico de infraestructura de hardware y software – PC. </t>
  </si>
  <si>
    <t>178 de 2019</t>
  </si>
  <si>
    <t xml:space="preserve">Modernización del parque tecnológico de infraestructura de hardware y software – escáneres </t>
  </si>
  <si>
    <t>172 de 2019</t>
  </si>
  <si>
    <t xml:space="preserve">Modernización del parque tecnológico de infraestructura de hardware y software – switches. </t>
  </si>
  <si>
    <t>180 de 2019</t>
  </si>
  <si>
    <t xml:space="preserve">Modernización del parque tecnológico de infraestructura de hardware y software - adquisición de UPS. </t>
  </si>
  <si>
    <t>Se cuenta ya con el estudio de merccado teniendo en cuenta aspectos como la capacidad de las UPS, acometidas necesarias, Aires Acondicionados y de acuerdo con la ubicación en cada Seccional. Se ha definido la necesidad de acuerdo con la respuesta dada por los Ing. Seccionales al Memorando DEAJIFM20-9.</t>
  </si>
  <si>
    <t xml:space="preserve">Modernización del parque tecnológico de infraestructura de hardware y software - adquisición de servidores. </t>
  </si>
  <si>
    <t>177 de 2019</t>
  </si>
  <si>
    <t xml:space="preserve">Actualización de hardware del CAN (DELL EMC2-CISCO). </t>
  </si>
  <si>
    <t>selección abreviada de subasta inversa</t>
  </si>
  <si>
    <t>Al corte del 30 de junio 2020 no cuenta con contratación.</t>
  </si>
  <si>
    <t>083 de 2020</t>
  </si>
  <si>
    <t>210 de 2019</t>
  </si>
  <si>
    <t>Esta actividad a corte del 30 de junio 2020 se ha ejecutado satisfactoriamente.</t>
  </si>
  <si>
    <t xml:space="preserve">Adquisición, actualización y soporte de licencias de software- sistema de grabación de audiencias (CICERO). </t>
  </si>
  <si>
    <t>247 de 2018</t>
  </si>
  <si>
    <t>219 de 2018</t>
  </si>
  <si>
    <t>equipos tecnológicos</t>
  </si>
  <si>
    <t>218 y 219 de 2019</t>
  </si>
  <si>
    <t>Se realizó prueba piloto y capacitación del personal tecnico, para la Instalación de los equipos tecnológicos para la realización de audiencias específicamente worstations.
Se realizo la instalación de los equipos tecnológicos para la realización de audiencias específicamente monitores y videoproyectores.</t>
  </si>
  <si>
    <t>86 de 2019
084 de 2020</t>
  </si>
  <si>
    <t>La contratación inicia en el mes de julio 2020</t>
  </si>
  <si>
    <t>045 de 2019</t>
  </si>
  <si>
    <t>Esta actividad se contrato en el transcurso del mes de junio 2020.</t>
  </si>
  <si>
    <t>Actividad sin fechas de programación ya que se esperan resultados de la consultoría que adelanta el Banco Mundial en el marco del contrato 045 de 2019.</t>
  </si>
  <si>
    <t>Al 30 de junio 2020 no tiene contratación</t>
  </si>
  <si>
    <t>Implementación del gobierno de datos y evaluación de calidad de datos</t>
  </si>
  <si>
    <t xml:space="preserve">Plan de implementación de seguridad informática. </t>
  </si>
  <si>
    <t>Sistema de información de nómina con las actualizaciones de ley, y soporte para su correcta operación</t>
  </si>
  <si>
    <t xml:space="preserve">Se avanzó de acuerdo con lo planeado en las actividades definidas en el nuevo cronograma.
Aclarando que en este porcentaje de avance hace referencia a las etapas de planeación y reconocimiento del cliente sin tener un avance significativo al componente de Ajustes o Modificación del Software. </t>
  </si>
  <si>
    <t xml:space="preserve">Proceso: Administración de la Carrera Judicial </t>
  </si>
  <si>
    <t>Carrera Judicial, Desarrollo del Talento Humano y Gestión del Conocimiento</t>
  </si>
  <si>
    <t xml:space="preserve">Consolidar y ampliar la cobertura del sistema de carrera judicial a nivel Nacional. </t>
  </si>
  <si>
    <t>Mejoramiento de los Procesos de Administración de Carrera Judicial a nivel Nacional</t>
  </si>
  <si>
    <t>Unidad de Administración de Carrera Judicial</t>
  </si>
  <si>
    <t>Recursos Convocatorias</t>
  </si>
  <si>
    <t xml:space="preserve">Trimestral </t>
  </si>
  <si>
    <t>Conceptos Prejudiciales</t>
  </si>
  <si>
    <t>Solicitudes, conceptos y consultas</t>
  </si>
  <si>
    <t>Procesos Convocatorias</t>
  </si>
  <si>
    <t>Solicitudes reclasificación</t>
  </si>
  <si>
    <t>Solicitudes</t>
  </si>
  <si>
    <t>Recursos reclasificación</t>
  </si>
  <si>
    <t xml:space="preserve">Publicación de vacantes </t>
  </si>
  <si>
    <t>Publicación listado vacantes</t>
  </si>
  <si>
    <t xml:space="preserve">Consolidación de opciones de sedes </t>
  </si>
  <si>
    <t>Relación de aspirantes por sede</t>
  </si>
  <si>
    <t xml:space="preserve">Conformación de listas de candidatos y de elegibles </t>
  </si>
  <si>
    <t>Número de Listas</t>
  </si>
  <si>
    <t>2.6</t>
  </si>
  <si>
    <t xml:space="preserve">Actualización y mantenimiento de registros de elegibles </t>
  </si>
  <si>
    <t>Registros de elegibles actualizados</t>
  </si>
  <si>
    <t>2.7</t>
  </si>
  <si>
    <t>Publicación de resultados de pruebas  convocatorias</t>
  </si>
  <si>
    <t>Semestral</t>
  </si>
  <si>
    <t>Resolución</t>
  </si>
  <si>
    <t>2.8</t>
  </si>
  <si>
    <t xml:space="preserve">Atención de solicitudes de exhibición de pruebas </t>
  </si>
  <si>
    <t>Publicación citación</t>
  </si>
  <si>
    <t>Procesos Selección</t>
  </si>
  <si>
    <t>Publicación convocatoria</t>
  </si>
  <si>
    <t>Aviso</t>
  </si>
  <si>
    <t>Postulación e inscripción aspirantes</t>
  </si>
  <si>
    <t>Inscripciones</t>
  </si>
  <si>
    <t>Publicación aspirantes inscritos</t>
  </si>
  <si>
    <t>Listado</t>
  </si>
  <si>
    <t>Observaciones y apreciaciones aspirantes</t>
  </si>
  <si>
    <t>Elaboración de resúmes de hoja de vida de aspirantes</t>
  </si>
  <si>
    <t>Resúmenes hojas de vida</t>
  </si>
  <si>
    <t>3.6</t>
  </si>
  <si>
    <t>Conformación lista preseleccionados</t>
  </si>
  <si>
    <t>Lista aspirantes</t>
  </si>
  <si>
    <t>3.7</t>
  </si>
  <si>
    <t>Entrevistas audiencia pública</t>
  </si>
  <si>
    <t>Programación entrevistas</t>
  </si>
  <si>
    <t>3.8</t>
  </si>
  <si>
    <t>Conformación lista</t>
  </si>
  <si>
    <t>Traslados</t>
  </si>
  <si>
    <t>Elaboración conceptos</t>
  </si>
  <si>
    <t>Conceptos</t>
  </si>
  <si>
    <t>Calificación de Servicios</t>
  </si>
  <si>
    <t xml:space="preserve">Evaluación factor eficiencia o rendimiento  </t>
  </si>
  <si>
    <t>Bianual</t>
  </si>
  <si>
    <t>Formato</t>
  </si>
  <si>
    <t>Evaluación factor organización del trabajo y publicaciones</t>
  </si>
  <si>
    <t xml:space="preserve">Selección de providencias para calificación del factor calidad de magistrados
</t>
  </si>
  <si>
    <t>Oficios</t>
  </si>
  <si>
    <t>Consolidación de calificación integral de servicios</t>
  </si>
  <si>
    <t>Recursos calificación</t>
  </si>
  <si>
    <t>Concesión Estímulos y Distinciones</t>
  </si>
  <si>
    <t>Postulación de funcionarios y empleados</t>
  </si>
  <si>
    <t>Revisión cumplimiento de requisitos servidores  postulados</t>
  </si>
  <si>
    <t>Cuadro</t>
  </si>
  <si>
    <t>Selección de servidores condecorados Corporaciones</t>
  </si>
  <si>
    <t>Concesión de medalla al mérito judicial y distinciones</t>
  </si>
  <si>
    <t>Decreto y Acuerdo</t>
  </si>
  <si>
    <t>Concesión de comisión de estudios servidores condecorados</t>
  </si>
  <si>
    <t>6.6</t>
  </si>
  <si>
    <t>Informes seguimiento condecorados</t>
  </si>
  <si>
    <t>informes</t>
  </si>
  <si>
    <t>Valor aprobado en  Plan inversion 2019 
(pesos)</t>
  </si>
  <si>
    <t>El contratista Soporte Lógico Ltda., ha venido realizando las fases de diseño y arquitectura del sofware de gestión teniendo en cuenta los requerimientos funcionales de los usuarios a nivel central y seccional relacionados con la administración de carrera judicial.</t>
  </si>
  <si>
    <t>Realizar el diseño, desarrollo e implementación de un software de gestión integrado para los procesos de selección y calificación de servicios de funcionarios y empleados de la Rama Judicial a nivel central y seccional</t>
  </si>
  <si>
    <t>Producto XY adquirido</t>
  </si>
  <si>
    <t>Concurso méritos Contrato 196 de 2019</t>
  </si>
  <si>
    <t>Realización del acompañamiento al contratista mediante el suministro de información de las actividades y funciones relacionadas con la administración de carrera judicial para el desarrollo de la actividad</t>
  </si>
  <si>
    <t xml:space="preserve">Acta, documento o informe </t>
  </si>
  <si>
    <t>Revisión de funcionalidad del software respecto a las actividades relacionadas con carrera judicial.</t>
  </si>
  <si>
    <t xml:space="preserve">Implementación del software de gestión. </t>
  </si>
  <si>
    <t>Realización proceso de exhibición de pruebas y la aplicación de la prueba supletoria a los aspirantes de la convocatoria 26</t>
  </si>
  <si>
    <t xml:space="preserve">Debido a la cotización presentada por la Universidad Nacional a la Dirección Ejecutiva para la realización de esta actividad, se requirió la modificación del POAI 2020 autorizado inicialmente mediante Acuerdo PCSJA19-11474 de 2019, con el fin de disponer de los recursos de inversión necesarios para su realización. En el mismo sentido, debido a la nueva cotización, fue necesario modificar y realizar ajustes de los documentos solicitados por los miembros del comité estructurador para aprobación de la Junta de Contratación, la cual se realizó el 11 de mayo del año en curso. De igual forma, mediante Acuerdo PCSJA20-11562 del 29 de mayo de 2020, se modificó parcialmente el POAI 2020 respecto de la actividad relacionada con la realización de la exhibición y aplicación de pruebas supletorias de la Convocatoria 26, para lo cual la Unidad de Presupuesto expidió el CDP No.31920 del 5 de junio de 2020 y el Director Ejecutivo agendó la solicitud de contratación de la exhibición y aplicación de pruebas supletorias de la Convocatoria 26, que fue aprobada mediante Resolución PCSJSR20-107 del 2 de julio de 2020.  La Unidad de Recursos Humanos de la Dirección Ejecutiva remitió la documentación a la Unidad Administrativa para la publicación del proceso de contratación en el SECOPII         </t>
  </si>
  <si>
    <t>Solicitud de CDP, suministro de información técnica para la elaboracion de estudios de mercado, estudio sector, matriz de riesgos  y estudios previos</t>
  </si>
  <si>
    <t xml:space="preserve">Autorización de contratación DEAJ </t>
  </si>
  <si>
    <t>Obtención de conceptos de viabilidad jurídica y viabilidad técnica Unidades DEAJ</t>
  </si>
  <si>
    <t>Acta, Oficio o Documento</t>
  </si>
  <si>
    <t>Aprobación de documentación Junta de Contratación</t>
  </si>
  <si>
    <t>Realizar el acompañamiento técnico en el proceso de contratación y/o desarrollo de la actividad</t>
  </si>
  <si>
    <t xml:space="preserve">Pago y liquidación del contrato 96 de 2018, cuyo objeto es realizar el diseño, estructuración, impresión y aplicación de pruebas psicotécnicas de conocimientos, competencias y/o aptitudes para los cargos de funcionarios de la convocatoria 27. </t>
  </si>
  <si>
    <t xml:space="preserve">El contratista se encuentra adelantando las actividades pendientes de realizar para la entrega de los productos, el cumplimiento de las obligaciones y la cancelación  del contrato por parte de la DEAJ.  </t>
  </si>
  <si>
    <t>Realizar el acompañamiento técnico en el desarrollo de las actividades pendientes de realizar por parte del contratista</t>
  </si>
  <si>
    <t xml:space="preserve">Pago y liquidación del contrato 164 de 2016, cuyo objeto es realizar el diseño, estructuración, aplicación e impresión de pruebas de conocimientos, competencias, aptitudes y/o habilidades y psicotécnica para los cargos de empleados de tribunales, juzgados y centros de servicios de la convocatoria 26. </t>
  </si>
  <si>
    <t xml:space="preserve">Pago y liquidación del contrato 132 de 2018, cuyo objeto es realizar la revisión, verificación y evaluación de antecedentes y documentación de los aspirantes inscritos, la evaluación y calificación de los factores de experiencia adicional, capacitación y docencia de los aspirantes que aprueben la etapa eliminatoria del proceso de selección de la convocatoria 26. </t>
  </si>
  <si>
    <t>Centro de Documentación Judicial - CENDOJ</t>
  </si>
  <si>
    <t>Realizar la preproducción producción y emisión de radio, teleconferencias y/o programas de televisión</t>
  </si>
  <si>
    <t>Publicaciones audiovisuales realizadas</t>
  </si>
  <si>
    <t>contrato No. 060 de 2020, suscrito con RTVC.
Contratación directa</t>
  </si>
  <si>
    <t>En ejecución, los productos correponden a un estimado, se realizan por demanda de las Altas Cortes.
programas:
Programas Administrando Justicia 4
Rendición de cuentas año 2019 Consejo Superior de la Judicatura</t>
  </si>
  <si>
    <t xml:space="preserve">Presentación de la actividad para aprobación dentro del Plan de Inversiones </t>
  </si>
  <si>
    <t>Actividad aprobada dentro del  plan de inversión</t>
  </si>
  <si>
    <t>Elaboración de documento técnico con sus anexos</t>
  </si>
  <si>
    <t>Documento técnico</t>
  </si>
  <si>
    <t>Participación en junta de contratación</t>
  </si>
  <si>
    <t>Reunión realizada</t>
  </si>
  <si>
    <t>Apoyo funcional  a la DEAJ en la elaboración de formatos con especificaciones técnicas</t>
  </si>
  <si>
    <t>Actividad aprobada para contratar</t>
  </si>
  <si>
    <t>Seguimiento a la ejecución de la actividad</t>
  </si>
  <si>
    <t>Realizar el diseño y diagramación de información para formatos impresos y electrónicos y su correspondiente impresión o grabación</t>
  </si>
  <si>
    <t>Publicaciones impresas y digitales realizadas</t>
  </si>
  <si>
    <t>contrato No. 059 de 2020, suscrito con la Imprenta Nacional de Colombia.
Contratación directa</t>
  </si>
  <si>
    <t>En ejecución, los productos correponden a un estimado se realizan por demanda de las Altas Cortes.
1. USB Informe al congreso, anexo y resumen ejecutivo.</t>
  </si>
  <si>
    <t>Diseñar e implementar una estrategia de comunicaciones integral para fortalecer la legitimidad de la Rama Judicial.</t>
  </si>
  <si>
    <t>Como conclusión de la reunión del 23 de junio de 2020, se estimó imperativo articular la actividad con el proyecto de Transformación Digital de la Rama Judicial a cargo del Banco Mundial, así como integrar a las otras Corporaciones en la ejecución de la actividad. Se presentará al Consejo Superior de la Judicatura, propuesta de reasignación de estos recursos.</t>
  </si>
  <si>
    <t>Estrategia implementada</t>
  </si>
  <si>
    <t>Elaborar los documentos metodológicos de la gestión documental judicial: Tablas de Valoración Documental (TVD) para las Altas Cortes de la Rama Judicial y formulación del Sistema Integrado de Conservación de documentos (SIC)</t>
  </si>
  <si>
    <t>Documentos metodológicos elaborados.</t>
  </si>
  <si>
    <t>Contrato No. 207 de 2019 con la UT Estrategias Documentales
Concurso de méritos</t>
  </si>
  <si>
    <t>Contrato No. 207 de 2019, suscrito con Unión Temporal Estrategías Documentales en el 2019Suspendido a partir junio</t>
  </si>
  <si>
    <t>Coordinar y acompañar las actividades en la implementación de los procesos judiciales digitales: Modelamiento y automatización de los procesos judiciales de la jurisdicción disciplinaria</t>
  </si>
  <si>
    <t>Despachos Judiciales asistidos</t>
  </si>
  <si>
    <t>Esta actividad fue autorizada en plan de inversiones 2019 y no fue contratada, nuevamente fue autorizado en plan de inversiones 2020, se realizó el traslado presupuestal que fue autorizado en el mes de febrero, pero no se ha obtenido viabilidad técnica para avanzar en el proceso, situación que podría afectar el cumplimiento de las metas del PSD.</t>
  </si>
  <si>
    <t>Coordinar y acompañar las actividades en la implementación de los procesos judiciales digitales: Optimizar la gestión de los procesos de los despachos de la Corte Constitucional.</t>
  </si>
  <si>
    <t>De acuerdo con lo informado por la U. de Planeación, en sesión del 3 de junio de 2020, el CSJ autorizó gestionar el traslado presupuestal de estos recursos para la nueva actividad denominada digitalización de expedientes, los cuales serán trasladados internamente dentro del proyecto, esto de acuerdo a la propuesta presentada por la DEAJ y aprobada por la Corporación.</t>
  </si>
  <si>
    <t>Fortalecer, modernizar y mejorar  los servicios de información ofrecidos a través del portal web de la Rama Judicial, adaptación de las políticas de gobierno en línea, aplicaciones intuitivas de auto atención a los ciudadanos, aplicación móvil, soporte y mantenimiento de aplicaciones conexas</t>
  </si>
  <si>
    <t>Servicios de información y comunicaciones apoyados</t>
  </si>
  <si>
    <t xml:space="preserve">Según lo indicado en comité estructurador el 10 de junio de 2020 se requiere tramitar vigencias futuras para continuar con el proceso de contratación, pero los tiempos de tramites en el DNP y en la DEAJ hacen que esta actividad no alcance a realizarse en la presente vigencia como estaba inicialmente  planeada.
Es importante mencionar que esta actividad fue autorizada en plan de inversiones 2019, la U de Informática solicitó en el mes de julio de 2019 tramitar vigencias futuras, las cuales fueron aprobadas por Minhacienda en el mes de octubre de 2019, sin embargo no fue contratada, nuevamente fue presentada y autorizada en plan de inversiones 2020. </t>
  </si>
  <si>
    <t>Integrar nueva información de las Fuentes Formales del Derecho a los sistemas que las administran, fortaleciendo los procesos metodológicos de análisis y divulgación</t>
  </si>
  <si>
    <t>Registros procesados</t>
  </si>
  <si>
    <t>Se continuan presentando extensos tiempos en la revisión y observaciones por parte de la DEAJ, situación que impacta en los tiempos de ejecución.
En correo electrónico de 30 de junio de 2020 la Unidad Administrativa solicita información sobre tramite de vigencias futuras, sin embargo por los tiempos de tramites en el DNP y en la DEAJ hacen que esta actividad no alcance a realizarse en la presente vigencia como estaba inicialmente  planeada.</t>
  </si>
  <si>
    <t>Diseño e implementación piloto de un modelo de atención al ciudadano: Construcción y configuración de un mecanismo interactivo en el portal web de la Rama Judicial para auto-atención de usuarios</t>
  </si>
  <si>
    <t>Modelo de atención al ciudadano</t>
  </si>
  <si>
    <t>Revisar y ajustar el modelo de rendición de cuentas y transparencia (cumplimiento de normas nacionales y la adopción de estándares internacionales de rendición de cuentas y transparencia)</t>
  </si>
  <si>
    <t>Modelo de rendición de cuentas</t>
  </si>
  <si>
    <t>Diseñar e implementar estrategia de apropiación de los códigos de ética.</t>
  </si>
  <si>
    <t>Documento de plan de fortalecimiento de la transparencia institucional y prevención del fraude y la anticorrupción</t>
  </si>
  <si>
    <t>Distribución de publicaciones</t>
  </si>
  <si>
    <t>Publicaciones distribuidas</t>
  </si>
  <si>
    <t>Con ocasión de las medidas de ditanciamiento por COVID 19, la distribución  de las publicaciones se vio interrumpida durante el segundo trimestre.</t>
  </si>
  <si>
    <t>Alistamiento del material para su distribución.</t>
  </si>
  <si>
    <t>Publicaciones para distribución</t>
  </si>
  <si>
    <t>Incorporación de material audiovisual en la Videoteca de la Rama Judicial.</t>
  </si>
  <si>
    <t>Material ingresado</t>
  </si>
  <si>
    <t>Durante el segundo trimestre se incorporó el siguiente material audiovisual Publicaciones:
1. Resumen Ejecutivo - Informe al Congreso de la República 2019
2. Informe al Congreso de la República 2019
3. Material Didáctico de la Herramienta de Jurisprudencia de Género de las Altas Cortes
4. Género y derechos - Guía para Facilitadores
5. Género y derechos - Guía para Discentes</t>
  </si>
  <si>
    <t>Catalogación, descripción y cargue del archivo al módulo administrador del sistema.</t>
  </si>
  <si>
    <t xml:space="preserve">Diagramación y publicación de la gaceta de la judicatura </t>
  </si>
  <si>
    <t>Gacetas publicadas</t>
  </si>
  <si>
    <t xml:space="preserve">Se publicaron en las gacetas el 100% de los Acuerdos que fueron remitidos por la presidencia del CSJ. </t>
  </si>
  <si>
    <t>Publicación de la gaceta en el módulo de actos administrativos.</t>
  </si>
  <si>
    <t>publicación</t>
  </si>
  <si>
    <t>Gestión de actividades de publicaciones y divulgación.</t>
  </si>
  <si>
    <t>Gestión realizada</t>
  </si>
  <si>
    <t>Trámite para el diseño y diagramación de información para formatos impresos y electrónicos y su correspondiente impresión o grabación.</t>
  </si>
  <si>
    <t>Se realizaron 20 gestiones para el Contrato 059 de 2020, suscrito con Imprenta Nacional de Colombia. 
Se realizaron 35 gestiones para el Contrato 060 de 2020, suscrito con RTVC.</t>
  </si>
  <si>
    <t>Trámite para la preproducción, producción y emisión de radio, teleconferencias y/o programas de televisión</t>
  </si>
  <si>
    <t>Mantenimiento del SIGCMA Proceso Comunicación Institucional</t>
  </si>
  <si>
    <t>Proceso Liderado</t>
  </si>
  <si>
    <t>Revisión o actualización de los procedimientos</t>
  </si>
  <si>
    <t>Procedimientos revisados</t>
  </si>
  <si>
    <t xml:space="preserve">Se encuentra en revisión de un procedimiento,  y en actualización de indicadores. </t>
  </si>
  <si>
    <t>Actualización y calificación de la matriz de riesgos</t>
  </si>
  <si>
    <t>Matriz de riesgos actualizada</t>
  </si>
  <si>
    <t>Actualización de indicadores</t>
  </si>
  <si>
    <t xml:space="preserve">Trimestral / Anual </t>
  </si>
  <si>
    <t>Indicadores actualizados</t>
  </si>
  <si>
    <t>Creación, ejecución y seguimiento de acciones de mejora</t>
  </si>
  <si>
    <t>Acciones de mejora</t>
  </si>
  <si>
    <t>Atención y respuesta a las QRS</t>
  </si>
  <si>
    <t>Diario</t>
  </si>
  <si>
    <t>QRS atendidas</t>
  </si>
  <si>
    <t xml:space="preserve">Acompañamiento y apoyo técnico en relación con el aplicativo de cargue, administración y consulta de jurisprudencia </t>
  </si>
  <si>
    <t>Providencias ajustadas y cargadas</t>
  </si>
  <si>
    <t>Recepción de solicitud de las relatorias</t>
  </si>
  <si>
    <t>Solicitudes recibidas</t>
  </si>
  <si>
    <t>Cargue de providencias en el aplicativo
- Creación de registros con metadatos
- Preparación del documento (Conversión a formato html e hipervincular al registro)</t>
  </si>
  <si>
    <t>Providencias cargadas</t>
  </si>
  <si>
    <t>Implementación del aplicativo de jurisprudencia  (Cortes, Tribunales, etc.)</t>
  </si>
  <si>
    <t>Instalaciones del aplicativo realizadas</t>
  </si>
  <si>
    <t>Apoyo a la Comisión Nacional de Género</t>
  </si>
  <si>
    <t>Providencias de género cargadas</t>
  </si>
  <si>
    <t>Recibo de providencias sobre género de las relatorias de las Altas Cortes.</t>
  </si>
  <si>
    <t>Revisión de metadatos de las providencias recibidas</t>
  </si>
  <si>
    <t>Registros revisados</t>
  </si>
  <si>
    <t>Actualización del aplicativo de jurisprudencia en materia de género</t>
  </si>
  <si>
    <t>Mejoras realizadas</t>
  </si>
  <si>
    <t>Actualización del Sistema de Información Doctrinario y Normativo - SIDN</t>
  </si>
  <si>
    <t>Documentos procesados</t>
  </si>
  <si>
    <t>Creacion y actualizacon de registros doctrinarios (Libros y Revistas)</t>
  </si>
  <si>
    <t>Registros doctrinarios</t>
  </si>
  <si>
    <t>Creacion y actualizacion de registros normativos, con vinculo de la norma  (Leyes, Decretos, Resoluciones, etc.)</t>
  </si>
  <si>
    <t>Registros normativos</t>
  </si>
  <si>
    <t>Inctegración de publicaciones oficiales normativas (Diario Oficial, Gacetas del Congreso , etc), al SIDN</t>
  </si>
  <si>
    <t>Publicaciones oficiales normativas integradas</t>
  </si>
  <si>
    <t>Elaboración y envío de boletines de actualización (Doctrinarios y Normativos)</t>
  </si>
  <si>
    <t>Boletines</t>
  </si>
  <si>
    <t xml:space="preserve">Digitalización de tablas de contenido, carátulas y demás documentación </t>
  </si>
  <si>
    <t>Imágenes digitalizadas</t>
  </si>
  <si>
    <t>Procesamiento físico de documentos normativos y doctrinarios</t>
  </si>
  <si>
    <t>Documentos intervenidos</t>
  </si>
  <si>
    <t>Mantenimiento y arreglos de la documentacion</t>
  </si>
  <si>
    <t>Documentos arreglados</t>
  </si>
  <si>
    <t>Atención a usuarios de la Biblioteca Enrique Low Murtra</t>
  </si>
  <si>
    <t>Usuarios atendidos por la Biblioteca ELM</t>
  </si>
  <si>
    <t>Atención de usuarios que solicitan información</t>
  </si>
  <si>
    <t>Usuarios atendidos</t>
  </si>
  <si>
    <t>El número de usuarios ha disminuido notablemente durante el último trimestre Abril-Junio, en razón a que ha sido el período de aislamiento obligatorio y el desplazamiento físico del personal a las instalaciones no ha sido posible. Sin embargo se han presentado consultas virtuales y presenciales a solicitud de usuarios que han requerido del servicio porque necesitan las publicaciones, lo cual ha sido registrado durante este último trimestre.
Durante este 1er. Semestre llevamos 12.255 visitas al SIDN, lo que nos vaticina que cumpliremos la meta propuesta, y si consideramos que con ocasión del aislamiento obligatorio por Covid-19, la virtualidad presenta una tendencia en aumento, como se ve reflejado en los diferencia reportada en el primer trimestre que fúe un periodo sin aislamiento, versus el segundo trimestre que fué completamente en aislamiento obligatorio, y en este trimestre se incrementó en un 20 % aproximadamente.</t>
  </si>
  <si>
    <t>Documentos  ubicados y entregados a los usuarios</t>
  </si>
  <si>
    <t xml:space="preserve">Documentos localizados </t>
  </si>
  <si>
    <t>Consultas y visitas virtuales al SIDN</t>
  </si>
  <si>
    <t>Visitas al SIDN</t>
  </si>
  <si>
    <t>Mantenimiento del SIGCMA Proceso Gestión de la Información Judicial</t>
  </si>
  <si>
    <t>Revisión y actualización de los procedimientos</t>
  </si>
  <si>
    <t>Revisión y actualización de los  indicadores.</t>
  </si>
  <si>
    <t>Revisión y actualización de formatos de cada procedimiento</t>
  </si>
  <si>
    <t>Formatos revisados</t>
  </si>
  <si>
    <t>12.6</t>
  </si>
  <si>
    <t>Atención y respuesta a las QRS.</t>
  </si>
  <si>
    <t>Elaboración de conceptos técnicos previos del factor publicaciones para convocatorias y calificaciones de jueces y magistrados</t>
  </si>
  <si>
    <t>Conceptos enviados</t>
  </si>
  <si>
    <t>Recibo y Lectura de publicaciones para calificar</t>
  </si>
  <si>
    <t>Publicaciones recibidas</t>
  </si>
  <si>
    <t>Envio del concepto a la Unidad  de Administración de Carrera Judicial</t>
  </si>
  <si>
    <t>Administración  funcional del Portal Web de la  Rama Judicial https://www.ramajudicial.gov.co</t>
  </si>
  <si>
    <t>Visitas al Portal Web</t>
  </si>
  <si>
    <t>Soporte y administración de contenidos Portal web de la Rama Judicial por escrito y telefónicamente</t>
  </si>
  <si>
    <t>Solicitudes gestionadas</t>
  </si>
  <si>
    <t>Creación y /o actualización de sitios y plantillas</t>
  </si>
  <si>
    <t xml:space="preserve">Sitios y plantillas creadas y/o actualizadas </t>
  </si>
  <si>
    <t>Creación y /o actualización  de usuarios administradores de contenido</t>
  </si>
  <si>
    <t xml:space="preserve">Publicación de noticias y /o novedades </t>
  </si>
  <si>
    <t>Publicaciones realizadas</t>
  </si>
  <si>
    <t>Capacitación dictada para administración de contenidos en sitio</t>
  </si>
  <si>
    <t>Capacitaciones realizadas</t>
  </si>
  <si>
    <t>14.6</t>
  </si>
  <si>
    <t>Soporte al aplicativo de consulta de Procesos</t>
  </si>
  <si>
    <t xml:space="preserve">Administración del Servicio de Audiencias Virtuales y Videoconferencias </t>
  </si>
  <si>
    <t>Audiencias y videoconferencias realizadas</t>
  </si>
  <si>
    <t>Recepción de solicitud de audiencias virtuales por parte de los despachos judiciales a través de correo electrónico o por Sigobius.</t>
  </si>
  <si>
    <t>Solictudes recibidas</t>
  </si>
  <si>
    <t>Solicitud de condiciones de conectividad para la realización de audiencias virtuales</t>
  </si>
  <si>
    <t>Eventos con apoyo total o parcial y streaming</t>
  </si>
  <si>
    <t>Administración del Servicio de Correo Electrónico</t>
  </si>
  <si>
    <t>Cuentas de correo electrónico creadas</t>
  </si>
  <si>
    <t>Gestion de solicitudes realizadas por los Despachos Judiciales, relacionadas con Restablecimiento Contraseña, modificación, actualizacion de datos y trazabilidad de cuentas de correo.</t>
  </si>
  <si>
    <t xml:space="preserve">Se ha presentando mayor volumen de solicitud de creacion de cuentas de correo electronico institucional, que por la declaratoria de emergencia en el mes de marzo de 2020, los funcionarios y servidores judiciales estan necesitando hacer uso de las cuentas de correo institucional para su trabajo desde casa. </t>
  </si>
  <si>
    <t>Eliminar o inactivar cuentas de correo electrónico</t>
  </si>
  <si>
    <t>Capacitaciones en Herramientas de colaboracion y comunicaciones</t>
  </si>
  <si>
    <t>Administración del archivo de la extinta Justicia Regional</t>
  </si>
  <si>
    <t>Solicitudes atendidas</t>
  </si>
  <si>
    <t>Respuesta a solicitudes de información del archivo de la Justicia Regional</t>
  </si>
  <si>
    <t xml:space="preserve">Se programó la realización de actividades de actualización de inventarios, digitalización y preservación de documentos del Archivo de la Justicia Regional. No obstante, durante la vigencia 2020 no se ha podido dar cumplimiento a la meta prevista de intervención de documentos, debido a las restricciones de acceso a las sedes judiciales, producto de las medidas por la Covid-19. </t>
  </si>
  <si>
    <t>Conservación preventiva, foliación, digitalización y actualización de información de procesos judiciales de la Justicia Regional</t>
  </si>
  <si>
    <t xml:space="preserve">Folios intervenidos técnicamente  </t>
  </si>
  <si>
    <t xml:space="preserve">Administración Funcional del Sistema de Gestión de Correspondencia - SIGOBius  </t>
  </si>
  <si>
    <t>Solicitudes de soporte atendidas</t>
  </si>
  <si>
    <t>Respuesta a solicitudes de soporte al sistema SIGOBius</t>
  </si>
  <si>
    <t>El número de usuarios activos del sistema a nivel nacional es de 2652, a quienes se brinda de manera permanente el soporte funcional y capacitación requerida, para una adecuada gestión de las comunicaciones oficiales. Durante el trimestre se dio respuesta al 100% de los requierimientos recibidos.
Durante el trimestre se realizó la capacitación a 1310 servidores judiciales para la implementación de la nueva versión del sistema SIGOBius web, tanto a quienes tienen el perfil de usuario general de gestión de correspondencia, coamo a los usuarios con perfil de mesa de entrada.</t>
  </si>
  <si>
    <t>Capacitación a usuarios del sistema</t>
  </si>
  <si>
    <t>Usuarios capacitados</t>
  </si>
  <si>
    <t>Actualización de formatos de correspondencia con nuevos logos del ICONTEC</t>
  </si>
  <si>
    <t>Semanal</t>
  </si>
  <si>
    <t>Formatos actualizados</t>
  </si>
  <si>
    <t>Elaboración de documentos técnicos de gestión documental</t>
  </si>
  <si>
    <t>TRD actualizadas</t>
  </si>
  <si>
    <t>Elaboración de protocolos, instructivos o conceptos técnicos de gestión documental</t>
  </si>
  <si>
    <t>Documentos presentados</t>
  </si>
  <si>
    <t>Se elaboró la propuesta de 243 Tablas de Retención Documental, específicas para cada Dirección Seccional de Administración Judicial, según su estructura orgánica. La propuesta de TRD se alaboró a partir de la estructura modelo aprobada en 2019 para la DESAJ Bogotá y se adelanta actualmente el proceso de validación con las Direcciones Seccionales de Bucaramanga, Tunja y Popayán. Posteriormente se socializarán a las demás Seccionales.</t>
  </si>
  <si>
    <t>Actualización de tablas de retención documental</t>
  </si>
  <si>
    <t>Apoyo a la Secretaría Técnica del Comité de Archivo</t>
  </si>
  <si>
    <t>sesiones de comité convocadas</t>
  </si>
  <si>
    <t>Convocatorias a sesión del Comité</t>
  </si>
  <si>
    <t>Convocatorias</t>
  </si>
  <si>
    <t xml:space="preserve">La sesión del Comité para la vigencia 2020 se programará para el segundo semestre del año, con el fin de presentar  instrumentos de gestión documental  y de gestión de información pública que están en proceso de elaboración. </t>
  </si>
  <si>
    <t>Documentos presentados para información o aprobación</t>
  </si>
  <si>
    <t>Mantenimiento del SIGCMA Proceso Gestión Documental</t>
  </si>
  <si>
    <t>Proceso liderado</t>
  </si>
  <si>
    <t>Revisión y actualización de  procedimientos y formatos</t>
  </si>
  <si>
    <t>Procedimientos y formatos revisados</t>
  </si>
  <si>
    <t>Revisión, actualización y calificación de la matriz de riesgos</t>
  </si>
  <si>
    <t>Revisión y actualización de indicadores</t>
  </si>
  <si>
    <t>Acciones gestionadas</t>
  </si>
  <si>
    <t>Atención a usuarios de la Rama Judicial</t>
  </si>
  <si>
    <t xml:space="preserve">Atención del correo: Info@cendoj.ramajudicial.gov.co 
</t>
  </si>
  <si>
    <t>Solicitudes  gestionadas  9686 vs. Solicitudes recibidas total 17703</t>
  </si>
  <si>
    <t>Atención  de usuarios a través del chat.</t>
  </si>
  <si>
    <t>Atención de PQRS a través de Sistema integrado de Gestión de Calidad  y Medio Ambiente SIGCMA</t>
  </si>
  <si>
    <t>Apoyo juridico a la Dirección de la Unidad</t>
  </si>
  <si>
    <t>Solicitudes tramitadas</t>
  </si>
  <si>
    <t xml:space="preserve">Trámite a Derechos de Petición y Solicitudes  dirigidos al CENDOJ.  </t>
  </si>
  <si>
    <t>Traslado y respuesta de Acciones de tutela donde interviene el CENDOJ</t>
  </si>
  <si>
    <t>Planeación y seguimiento Proyecto de Inversión</t>
  </si>
  <si>
    <t>Plan de inversión aprobado</t>
  </si>
  <si>
    <t>Consolidación anteproyecto Plan de Inversión siguiente vigencia.</t>
  </si>
  <si>
    <t>Documento anteproyecto</t>
  </si>
  <si>
    <t>Presentación Plan de Inversión para la siguiente vigencia para aprobación por parte del CSJ</t>
  </si>
  <si>
    <t>Acuerdos de aprobación</t>
  </si>
  <si>
    <t>Elaboración y seguimiento del Plan de Acción</t>
  </si>
  <si>
    <t>Elaboración y seguimiento del Plan Operativo</t>
  </si>
  <si>
    <t>Realizar ajustes y alimentar información del proyecto en el SUIFP</t>
  </si>
  <si>
    <t>Actualizaciones</t>
  </si>
  <si>
    <t>24.6</t>
  </si>
  <si>
    <t>Elaboración de informes de seguimiento de ejecución</t>
  </si>
  <si>
    <t>Informe</t>
  </si>
  <si>
    <t>24.7</t>
  </si>
  <si>
    <t>Registrar seguimiento y alimentar información del proyecto en el SPI</t>
  </si>
  <si>
    <t>Seguimientos realizados</t>
  </si>
  <si>
    <t>24.8</t>
  </si>
  <si>
    <t>Elaboración informe rendición de la cuenta (Contraloría)</t>
  </si>
  <si>
    <t>24.9</t>
  </si>
  <si>
    <t>Consolidación del Informe al Congreso del CENDOJ</t>
  </si>
  <si>
    <t>Plan Operativo Anual 2019</t>
  </si>
  <si>
    <t>TRANSFORMACION DE LA ARQUITECTURA ORGANIZACIONAL</t>
  </si>
  <si>
    <t>Adecuar y optimizar la oferta de despachos judiciales y dependencias de apoyo a la Gestión judicial.</t>
  </si>
  <si>
    <t>Elaboración de estudios especiales y análisis estadístico para la modernización de la Rama Judicial a nivel nacional</t>
  </si>
  <si>
    <t>DIVISION DE REORDENAMIENTO - UDAE</t>
  </si>
  <si>
    <t>Realizar el estudio de tiempos y costos de los procesos sometidos al trámite y decisión de la Rama Judicial en las diferentes jurisdicciones y especialidades a nivel nacional</t>
  </si>
  <si>
    <t>Estudio</t>
  </si>
  <si>
    <t xml:space="preserve">Por Circular Externa 015 del 3 de junio de 2020 expedida por el Ministerio de Hacienda y el DNP  se suspendió la solicitud de vigencia futura 2021 que requería la actividad para su ejecución.
Con oficio UDAEO20-1006 se solicitó la reducción del 100% del CDP 22220 para tramitar traslado autorizado por el Consejo Superior de la Judicatura de  $1.051.615.351 para el proyecto de inversión "Mejoramiento de los procesos de Carrera Judicial a nivel nacional".
</t>
  </si>
  <si>
    <t xml:space="preserve">Estudios previos </t>
  </si>
  <si>
    <t>Presentación de estudios previos a Comité Estructurador y Evaluador</t>
  </si>
  <si>
    <t>Aprobación Comité E&amp;E</t>
  </si>
  <si>
    <t xml:space="preserve">Presentación de estudios previos  y demás documentos a Junta de contratación </t>
  </si>
  <si>
    <t>Aprobación Junta de Contratación</t>
  </si>
  <si>
    <t xml:space="preserve">Presentación de autorización para contratar por el Consejo Superior </t>
  </si>
  <si>
    <t>Autorización para contratar</t>
  </si>
  <si>
    <t>1.6</t>
  </si>
  <si>
    <t xml:space="preserve"> Seguimiento al proceso precontractual SECOP II</t>
  </si>
  <si>
    <t>Monitoreo</t>
  </si>
  <si>
    <t>1.7</t>
  </si>
  <si>
    <t xml:space="preserve"> Diseñar e implementar nuevos modelos de gestión de la oferta de justicia y generar nuevas herramientas que permitan incrementar la calidad en la producción  de información de la Gestión Judicial.</t>
  </si>
  <si>
    <t>DIVISION DE ESTUDIOS ECONOMICOS Y FINANCIEROS- UDAE</t>
  </si>
  <si>
    <t>Estructuración y diseño del plan anticorrupción para la Rama Judicial en alineación con la política de alianza contra la corrupción del Plan Nacional de Desarrollo 2018-2021</t>
  </si>
  <si>
    <t>Por Circular Externa 015 del 3 de junio de 2020 expedida por el Ministerio de Hacienda y el DNP se suspendió la solicitud de vigencia futura 2021 requerida. Con oficio UDAEO20-1029  se solicitó la reducción del 100% del CDP 24120 para dejar a disposición los recursos de la Dirección Ejecutiva de Administración Judicial.</t>
  </si>
  <si>
    <t>DIVISION DE REORDENAMIENTO UDAE</t>
  </si>
  <si>
    <t xml:space="preserve">
Definición de las reglas de reparto judicial en todas las jurisdicciones y especialidades y su operatividad
</t>
  </si>
  <si>
    <t>Aprobado por Junta de Contratación el 10 de junio de 2020 y aprobado por el Consejo Superior de la Judicatura en sesión de sala del 18 de junio de 2020. Pendiente expedición del acto administrativo y autorización para contratar.</t>
  </si>
  <si>
    <t xml:space="preserve">Estudio sobre la demanda de justicia, oferta judicial, variables exógenas, infraestructura   y   capacitación   requerida,   que   permitan   identificar
necesidades  y  requerimientos  de  cada  una  de  las  jurisdicciones  y
Especialidades, incluidos los despachos comisorios.
</t>
  </si>
  <si>
    <t>Por Circular Externa 015 del 3 de junio de 2020 expedida por el Ministerio de Hacienda y el DNP suspendió la solicitud de vigencia futura 2021 requerida y con oficio UDAEO20-1006 se solicitó la reducción del 100% del CDP 22520 para tramitar traslado autorizado 
por el Consejo Superior de la Judicatura $1.759.418.883 para el proyecto de inversión "Fortalecimiento de los mecanismos para el acceso a la información".</t>
  </si>
  <si>
    <t>• Implementar indicadores de la gestión judicial para el uso de la Alta Dirección de la  Rama Judicial, del Estado y grupos de interés como batería para la toma de decisiones misionales y de política pública institucional</t>
  </si>
  <si>
    <t>DESPACHO - UDAE</t>
  </si>
  <si>
    <t>Soporte y mantenimiento de la solución SIERJU Bi y sus componentes</t>
  </si>
  <si>
    <t xml:space="preserve">Soporte </t>
  </si>
  <si>
    <t>CTO 203 de 2019</t>
  </si>
  <si>
    <t>Contrato 203 de 2019 por $701.550.119 y junio 30 la plataforma SPI reporta obligación por  $254.662.693 correspondiente al 36.3%</t>
  </si>
  <si>
    <t>Calidad de la Justicia</t>
  </si>
  <si>
    <t>Actualización y formación en Estructuras de Alto Nivel, la Norma y la Guía Técnica de Calidad de la Rama Judicial; el MIPG para los servidores Judiciales.</t>
  </si>
  <si>
    <t>Implementación mantenimiento, evaluación y mejora de los Sistemas de Gestión Integrados de la Rama Judicial a nivel nacional.</t>
  </si>
  <si>
    <t>Coordinación Calidad - UDAE</t>
  </si>
  <si>
    <t>Realizar acopañamiento técnico en el proceso de implemnetación de la Norma de la Rama Judicial y la guía técnica de la Rama Judicial</t>
  </si>
  <si>
    <t>Acompañamiento</t>
  </si>
  <si>
    <t>Aprobado en Junta de Contratación el 25 de junio
Agendado para presentar a Sala el 2 de Julio</t>
  </si>
  <si>
    <t>Sensibilizar y certificar auditores en el seguimiento del SIGCMA</t>
  </si>
  <si>
    <t>Auditores internos certificados</t>
  </si>
  <si>
    <t>Realizar sensibilización de la plataforma estratégica del sistema de gestión ambiental</t>
  </si>
  <si>
    <t>Sensibilizacion</t>
  </si>
  <si>
    <t xml:space="preserve">Realizar auditorías externas en gestión de calidad y ambiental que den cumplimiento a los requisitos de Norma </t>
  </si>
  <si>
    <t>Sistema de Gestión certificado</t>
  </si>
  <si>
    <t>Implementar y mantener el sistema de información integrado del SIGCMA en todas las dependencias de la organización</t>
  </si>
  <si>
    <t>Conforme  Circular Externa 015 del 3 de junio de 2020 expedida por el Ministerio de Hacienda y el Departamento Nacional de Planeación fue suspendida la solicitud de vigencia futura 2021 requerida.
Con oficio UDAEO20-1000 se solicitó la reducción del CDP 19320 para liberar el 100% de  los recursos y quedan a partir de la fecha a disposición de la Dirección Ejecutiva de Administración Judicial.</t>
  </si>
  <si>
    <t xml:space="preserve">Transformación de la Arquitectura Organizacional </t>
  </si>
  <si>
    <t>• Adecuar y optimizar la oferta de despachos judiciales y dependencias de apoyo a la Gestión judicial.</t>
  </si>
  <si>
    <t>Planeación Estratégica y Gestrión de Calidad</t>
  </si>
  <si>
    <t>Conceptuar sobre las necesidades de reordenamiento territorial permanente y/o transitorio.</t>
  </si>
  <si>
    <t>semestral</t>
  </si>
  <si>
    <t>Recepción de las necesidades de los Consejo Seccionales respecto de reordenamiento territorial .</t>
  </si>
  <si>
    <t>Genereación de respuesta a las necesidades de los Consejo Seccionales respecto de reordenamiento territorial</t>
  </si>
  <si>
    <t>Estudio, analisis y elaboración de documento sobre las necesidades  de reodenamiento territorial requeridas por los Consejos Seccionales.</t>
  </si>
  <si>
    <t xml:space="preserve">Presentación ante el Consejo Superior de la Judicatura de la propuesta </t>
  </si>
  <si>
    <t>Elaboración del acuerdo para adopción de la medida de reordenamiento territorial</t>
  </si>
  <si>
    <t>Conceptuar sobre las necesidades de creación de cargos permanentes o transitorios</t>
  </si>
  <si>
    <t>SEMESTRAL</t>
  </si>
  <si>
    <t>Recepción de solicitudes para la creación de cargos.</t>
  </si>
  <si>
    <t>Estudio, analisis y elaboración de documento para la viabilidad de creación de cargos.</t>
  </si>
  <si>
    <t>Respuesta</t>
  </si>
  <si>
    <t>Presentación ante el Consejo Superior de la Judicatura del documento para la creación de cargos permanentes o transitorios.</t>
  </si>
  <si>
    <t>Elaboración y emisión de respuesta a las solicitudes de creación de cargos.</t>
  </si>
  <si>
    <t>• Adecuación institucional</t>
  </si>
  <si>
    <t xml:space="preserve">Estudios Económicos y Financieros </t>
  </si>
  <si>
    <t>Seguimiento al Plan Sectorial de Desarrollo 2019-2022</t>
  </si>
  <si>
    <t xml:space="preserve">Informe </t>
  </si>
  <si>
    <t>Informe seguimiento Plan de Acción</t>
  </si>
  <si>
    <t>Administración y seguimiento a los proyectos de inversión UDAE</t>
  </si>
  <si>
    <t xml:space="preserve">Actualización de la ficha BPIN conforme Plan anual operativo </t>
  </si>
  <si>
    <t xml:space="preserve">2 Fichas  BPIN actualizadas </t>
  </si>
  <si>
    <t>Seguimiento mensual  a DOS  proyectos de inversión reportada en la plataforma SPI</t>
  </si>
  <si>
    <t>Informes de seguimiento notificados</t>
  </si>
  <si>
    <t xml:space="preserve">Docmentos técnicos de justificación de traslados presupuestales </t>
  </si>
  <si>
    <t>cuando se requiere</t>
  </si>
  <si>
    <t>Traslados aprobados</t>
  </si>
  <si>
    <t xml:space="preserve">Gestión contractual </t>
  </si>
  <si>
    <t>Solciitud de CDPS</t>
  </si>
  <si>
    <t>CDPs</t>
  </si>
  <si>
    <t xml:space="preserve">Seguimiento  presupuestal </t>
  </si>
  <si>
    <t>informe de seguimiento</t>
  </si>
  <si>
    <t xml:space="preserve">Seguimiento contractual reportado a la Unidad de Planeación </t>
  </si>
  <si>
    <t xml:space="preserve">Quincenal </t>
  </si>
  <si>
    <t>Formato excel</t>
  </si>
  <si>
    <t xml:space="preserve">Realización de estudios previos y documentos precontractuales </t>
  </si>
  <si>
    <t>UDAE - Grupo de Sistemas</t>
  </si>
  <si>
    <t>Atención y soporte a usuarios SIERJU</t>
  </si>
  <si>
    <t>Se han atendido los requerimientos o novedades SIERJU presentadas en el semestre a nivel de usuario administrador
Se han atendido los requerimientos o novedades SIERJU presentadas en el semestre a nivel de usuario o despacho</t>
  </si>
  <si>
    <t>Atención de corrreos electrónicos</t>
  </si>
  <si>
    <t>Atención de whatsapp</t>
  </si>
  <si>
    <t>A demanda</t>
  </si>
  <si>
    <t>Atención telefónica</t>
  </si>
  <si>
    <t>Gestión del contrato de Soporte y mantenimiento SIERJU</t>
  </si>
  <si>
    <t>A través del contrato SA08 DE 2019, la firma Trust &amp; Legal ha brindado el soporte a las incidencias presentadas en el desarrollo de la puesta en marcha de los nuevos formualrios, así como en las demás funcionalidades del sistema
Entrega de ajustes o soluciones a requerimientos contractuales y nuevos presentados en el desarrollo del contrato.</t>
  </si>
  <si>
    <t>Seguimiento semanal contrato</t>
  </si>
  <si>
    <t>Reunión</t>
  </si>
  <si>
    <t>Reuniones al interior del grupo de sistemas para definición de alcance de  historias de usuario</t>
  </si>
  <si>
    <t>Reuniones técnicas con el equipo de desarrollo del contratista
Para aclarar y establecer alcance de requisitos técnicos, mediante historias de usuarios</t>
  </si>
  <si>
    <t>Pruebas de aceptación en ambiente de desarrollo de la firma contratista</t>
  </si>
  <si>
    <t xml:space="preserve">Pruebas de aceptación en ambiente preproducción del CAN - pruebas Rama judicial </t>
  </si>
  <si>
    <t>Despliegue en ambiente de producción</t>
  </si>
  <si>
    <t>despliegue</t>
  </si>
  <si>
    <t>Elaboración de conceptos técnicos para pago</t>
  </si>
  <si>
    <t>Bimestral</t>
  </si>
  <si>
    <t>Rediagramación de Formularios</t>
  </si>
  <si>
    <t>realizar los ajustes a la secciones en lo relacionado con Columnas</t>
  </si>
  <si>
    <t>Secciones</t>
  </si>
  <si>
    <t>realizar los ajustes a la secciones en lo relacionado con filas</t>
  </si>
  <si>
    <t>Ajustes e incidencias de Fórmulas por Sección</t>
  </si>
  <si>
    <t>Sacar de producción los anteriores formularios</t>
  </si>
  <si>
    <t>Formularios</t>
  </si>
  <si>
    <t>Entrar a producción los nuevos formularios</t>
  </si>
  <si>
    <t>Gestión de códigos de identificación de Despachos</t>
  </si>
  <si>
    <t>Elaboración de resolución de asignación de códigos</t>
  </si>
  <si>
    <t>Resulución</t>
  </si>
  <si>
    <t>Gestión de creación y finalización de despachos en SIERJU</t>
  </si>
  <si>
    <t>Despacho</t>
  </si>
  <si>
    <t>Gestión de Transformación de despachos en SIERJU</t>
  </si>
  <si>
    <t>Gestión de Directorio</t>
  </si>
  <si>
    <t>Revisar los nombres de los despachos con relación al número del despacho</t>
  </si>
  <si>
    <t>Ajustar en SIERJU los nombres de los espachos y demás campos que se requiera y que se disponga la información</t>
  </si>
  <si>
    <t>Gestión de consolidados de sábanas</t>
  </si>
  <si>
    <t>Generación de sábana detalladas para el período Enero-Diciembre de 2019</t>
  </si>
  <si>
    <t>Reporte</t>
  </si>
  <si>
    <t xml:space="preserve">Con base en las sábanas detalladas se generan una a una los consolidados  </t>
  </si>
  <si>
    <t>Aplicación De Data Quality para  cada una de las sábanas y generación del excel final</t>
  </si>
  <si>
    <t>8.</t>
  </si>
  <si>
    <t xml:space="preserve">Gestión de tipificación </t>
  </si>
  <si>
    <t>Generación del formato con cada uno de los componentes  del formulario, sección de columna para la asignación de tipificación con destino a la generación de las sábanas de información</t>
  </si>
  <si>
    <t>Columnas</t>
  </si>
  <si>
    <t>Cargue en SIERJUWEB   y de éste a BI de las variables tipificadas por Tema--&gt; Tipo de movimiento --&gt;Clase de movimiento</t>
  </si>
  <si>
    <t>Cargue de Variables de tipificación a FUN_TIPO_ELEMENTO en el esquema SIERJU WEB</t>
  </si>
  <si>
    <t>Variables</t>
  </si>
  <si>
    <t>Ajuste en Tipificación en SIERJUWEB De las columnas que continene fórmulas e inventarios iniciales y finales</t>
  </si>
  <si>
    <t>9.</t>
  </si>
  <si>
    <t>Publicación  de contenidos en el portal</t>
  </si>
  <si>
    <t>Publicación del Plan de desarrollo, ejecutivo e informe completo</t>
  </si>
  <si>
    <t>Publicación de cada uno de los archivos de la gestión del año 2019 bajo la estructura en excel y PDF</t>
  </si>
  <si>
    <t>Gestión para la migración del sistema SIERJU y aplicativos de capa media del ambiente de produción del CAN a la nube privada</t>
  </si>
  <si>
    <t>Se realizaron pruebas funcionales del aplicativo SIERJU en la nube privada</t>
  </si>
  <si>
    <t>Prueba</t>
  </si>
  <si>
    <t>Se realizaron pruebas técnicas relacionads con la base de datos SIERJU en la nube privada</t>
  </si>
  <si>
    <t>Se realizaron pruebas de cargues, garantizando el correcto funcionamiento del agente ODI  en la Nube privada</t>
  </si>
  <si>
    <t>Se realizaron pruebas de los actuales reportes BI uno a uno.</t>
  </si>
  <si>
    <t>Prueba por reporte</t>
  </si>
  <si>
    <t xml:space="preserve">Se dio inicio al contrato con la entrega de los productos correspondientes al primer pago: Fase de Diseño Formativo, en el cual se entregaron los siguientes documentos: 1. Documento diagnóstico, 2. Documento con el Plan de trabajo y Cronograma, 3. Informe Sesión Inicial y 4. Programación y Planeación de la validación de los documentos. El contrato esta diseñado para cumplirse en las vigencias 2019, 2020 y 2021, además se debe tener en cuenta los retrasos en el cronograma de actividades propios de la convocatoria 27
La Unidad se encuentra adelantando los estudios del sector y demás gestiones contractuales requeridas en el Acuerdo PCSJA19-11339 para la formación en competencias de los empleados administrativos y judiciales </t>
  </si>
  <si>
    <t>Carrera Judicial, Desarrollo Del Talento Humano Y Gestión Del Conocimiento</t>
  </si>
  <si>
    <t xml:space="preserve">Desarrollar programas de formación continua y especializada del Talento Humano que integra la comunidad judicial </t>
  </si>
  <si>
    <t>Proyecto de Formación y Capacitación en Competencias Judiciales y Organizacionales a los Funcionarios, Empleados, Personal Administrativo de la Rama Judicial, Jueces de Paz y Autoridades Indígenas a Nivel Nacional</t>
  </si>
  <si>
    <t>Escuela Judicial "Rodrigo Lara Bonilla"</t>
  </si>
  <si>
    <t>1. Formación para el Ingreso</t>
  </si>
  <si>
    <t xml:space="preserve">Concurso de Méritos Contrato de prestación de servicios No. 221 de 2019
</t>
  </si>
  <si>
    <t>IX Curso de formación judicial inicial para Magistrados y Jueces de todas las especialidades y jurisdicciones</t>
  </si>
  <si>
    <t>Curso de Formación Judicial Inicial</t>
  </si>
  <si>
    <t>Subprograma de formación en competencias de los empleados administrativos y judiciales</t>
  </si>
  <si>
    <t>Actos Academicos</t>
  </si>
  <si>
    <t>2. Formación Básica</t>
  </si>
  <si>
    <t xml:space="preserve">La Unidad se encuentra adelantando los estudios del sector y demás gestiones contractuales requeridas en el Acuerdo PCSJA19-11339 </t>
  </si>
  <si>
    <t>Subprograma de formación en derechos humanos y DIH</t>
  </si>
  <si>
    <t>Subprograma de formación en incorporación de la perspectiva de género</t>
  </si>
  <si>
    <t>2.2.1</t>
  </si>
  <si>
    <t>Subprograma de formación para el cumplimiento de la sentencia T-338/2018 y Auto 737 de 2017</t>
  </si>
  <si>
    <t>Subprograma de formación en prevención del daño antijurídico</t>
  </si>
  <si>
    <t>Subprograma de formación en mecanismos alternativos para la solución de conflictos</t>
  </si>
  <si>
    <t>Subprograma de formación en justicia restaurativa</t>
  </si>
  <si>
    <t>Subprograma de formación en derechos prevalentes de los niños, niñas y adolescentes</t>
  </si>
  <si>
    <t>Subprograma de formación en etica judicial</t>
  </si>
  <si>
    <t>Subprograma de formación en derecho constitucional</t>
  </si>
  <si>
    <t>2.9</t>
  </si>
  <si>
    <t>Subprograma de formación en TIC y B-Learning</t>
  </si>
  <si>
    <t>2.10</t>
  </si>
  <si>
    <t>Subprograma de formación en escritura de textos jurídicos</t>
  </si>
  <si>
    <t>3. Formación continua con énfasis en oralidad</t>
  </si>
  <si>
    <t>Subprograma de formación en derecho de Familia</t>
  </si>
  <si>
    <t>Subprograma de formación en derecho civil y comercial</t>
  </si>
  <si>
    <t>Subprograma de formación en derecho contencioso administrativo</t>
  </si>
  <si>
    <t>Subprograma de formación en derecho Disciplinario</t>
  </si>
  <si>
    <t>Subprograma de formación en derecho laboral</t>
  </si>
  <si>
    <t>Subprograma de formación en el Sistema de Responsabilidad Penal para Adolescentes</t>
  </si>
  <si>
    <t>Subprograma de formación en Sistema Penal Acusatorio y  Justicia Penal Especializada</t>
  </si>
  <si>
    <t>Subprograma de formación en Ejecución de Penas y Medidas de Seguridad</t>
  </si>
  <si>
    <t>3.9</t>
  </si>
  <si>
    <t>Subprograma de formación en Justicia y Paz</t>
  </si>
  <si>
    <t>3.10</t>
  </si>
  <si>
    <t xml:space="preserve"> Subprograma de formación en Restitución de Tierras</t>
  </si>
  <si>
    <t>4. Formación en Habilidades Humanas</t>
  </si>
  <si>
    <t>Subprograma de formación en Habilidades Humanas</t>
  </si>
  <si>
    <t>Subprograma de formación en discapacidad auditiva y cultura de la comunidad sorda</t>
  </si>
  <si>
    <t>5. Formación para la Actualización</t>
  </si>
  <si>
    <t>5.1.1</t>
  </si>
  <si>
    <t>Capacitación y acciones para la consolidación nacional de la jurisdicción constitucional.</t>
  </si>
  <si>
    <t>Acto académico</t>
  </si>
  <si>
    <t>5.1.2</t>
  </si>
  <si>
    <t>Capacitación y acciones para la consolidación nacional de la jurisdicción ordinaria.</t>
  </si>
  <si>
    <t>5.1.3</t>
  </si>
  <si>
    <t>Capacitación y acciones para la consolidación nacional de la incorporación de la Perspectiva de Género en la Rama Judicial</t>
  </si>
  <si>
    <t>5.1.4</t>
  </si>
  <si>
    <t>Capacitación y acciones para la consolidación nacional de la  jurisdicción contencioso administrativo.</t>
  </si>
  <si>
    <t>5.1.5</t>
  </si>
  <si>
    <t>Capacitación y acciones para la consolidación nacional del Consejo Superior de la Judicatura.</t>
  </si>
  <si>
    <t>5.1.6</t>
  </si>
  <si>
    <t>Capacitación y acciones para la consolidación nacional de la Sala Jurisdiccional Disciplinaria o Comisión Nacional de Disciplina Judicial</t>
  </si>
  <si>
    <t>5.1.7</t>
  </si>
  <si>
    <t>Capacitación y acciones sobre Dignidad de la Justicia y Memoria Histórica en torno al Holocausto del Palacio de Justicia</t>
  </si>
  <si>
    <t>Subprograma de formación con inscripciones</t>
  </si>
  <si>
    <t xml:space="preserve">Formación para la Red Iberoamericana de Escuelas Judiciales </t>
  </si>
  <si>
    <t>Red Iberoamericana de Escuelas Judiciales</t>
  </si>
  <si>
    <t>Formación para Jueces de Paz y de reconsideración</t>
  </si>
  <si>
    <t>Programa de formación para Jueces de Paz y Reconsideración</t>
  </si>
  <si>
    <t xml:space="preserve">Formación intercultural y de derecho propio para la coordinación con la Jurisdicción Especial Indígena y los grupos étnicos.
</t>
  </si>
  <si>
    <t>Programa de formación intercultural y de derecho propio para la coordinación con la Jurisdicción Especial Indígena y los grupos étnicos</t>
  </si>
  <si>
    <t>Formación sobre el Sistema Integrado de Gestión y Control de la Calidad y del Medio Ambiente-SIGCMA</t>
  </si>
  <si>
    <t>Programa de Formación sobre el Sistema Integrado de Gestión y Control de la Calidad y del Medio Ambiente-SIGCMA</t>
  </si>
  <si>
    <t>Construcción del Conocimiento</t>
  </si>
  <si>
    <t>Subprograma de formación para el fortalecimiento de la Red de Formadores Judiciales con la implementación de las TIC.</t>
  </si>
  <si>
    <t>10.2.1</t>
  </si>
  <si>
    <t>Dos documentos de formación sobre sociedades  y teoría  del negocio jurídico con código QR para lectura online.</t>
  </si>
  <si>
    <t>Dos (2) Documentos Técnicos de Formación</t>
  </si>
  <si>
    <t>10.2.2</t>
  </si>
  <si>
    <t>Un documento de trabajo sobre derecho electoral con código QR para lectura online.</t>
  </si>
  <si>
    <t>Documento técnico de Formación</t>
  </si>
  <si>
    <t>10.2.3</t>
  </si>
  <si>
    <t>Módulo de formación sobre derecho penal especial.</t>
  </si>
  <si>
    <t>Módulo de Formación</t>
  </si>
  <si>
    <t>10.2.4</t>
  </si>
  <si>
    <t>Actualización del Módulo de Juez  Director del Despacho con código QR para lectura online.</t>
  </si>
  <si>
    <t>10.2.5</t>
  </si>
  <si>
    <t>Un documento de formación sobre el acceso    a   la administración de justicia por parte de las personas con discapacidad auditiva</t>
  </si>
  <si>
    <t>Documento Técnico de Formación</t>
  </si>
  <si>
    <t>10.2.6</t>
  </si>
  <si>
    <t>Módulo de formación sobre la jurisdicción de paz.</t>
  </si>
  <si>
    <t>10.2.7</t>
  </si>
  <si>
    <t>Módulo de formación sobre estructuración de la sentencia</t>
  </si>
  <si>
    <t>10.2.8</t>
  </si>
  <si>
    <t>Módulo de formación autodirigida en valoración probatoria</t>
  </si>
  <si>
    <t>10.2.9</t>
  </si>
  <si>
    <t>Acompañamiento para la gestión pedagógica y metodológica para la construcción de los materiales académicos de la Escuela Judicial “Rodrigo Lara Bonilla”</t>
  </si>
  <si>
    <t>Informes y documentos técnicos</t>
  </si>
  <si>
    <t>10.2.10</t>
  </si>
  <si>
    <t>Acompañamiento y validación de los contenidos digitales construidos para los cursos de formación que se impartan bajo las modalidades e-learning y b- learning</t>
  </si>
  <si>
    <t>10.2.11</t>
  </si>
  <si>
    <t>Impresión y diagramación de Materiales Educativos</t>
  </si>
  <si>
    <t xml:space="preserve">Impresos </t>
  </si>
  <si>
    <t>10.2.12</t>
  </si>
  <si>
    <t>Módulo Convención Internacional sobre los Derechos de las Personas con Discapacidad (CRPD) y la Ley 1996 de 2019</t>
  </si>
  <si>
    <t>10.2.13</t>
  </si>
  <si>
    <t>Virtualización de módulos</t>
  </si>
  <si>
    <t>Módulos de Virtuales</t>
  </si>
  <si>
    <t>10.2.14</t>
  </si>
  <si>
    <t>Módulo de formación sobre liquidaciones en lo contencioso administrativo</t>
  </si>
  <si>
    <t>10.2.15</t>
  </si>
  <si>
    <t>Módulo de formación sobre prevención del daño jurídico por privación injusta de la libertad</t>
  </si>
  <si>
    <t>10.2.16</t>
  </si>
  <si>
    <t>Módulo de formación sobre interpretación constitucional</t>
  </si>
  <si>
    <t>Subprograma de investigación</t>
  </si>
  <si>
    <t>Subprograma de formación para el fortalecimiento institucional de la Escuela Judicial "Rodrigo Lara Bonilla"</t>
  </si>
  <si>
    <t>Subprograma de formación en alianzas y convenios de cooperación interinstitucional.</t>
  </si>
  <si>
    <t>Formación en Proyección Social</t>
  </si>
  <si>
    <t>Programa de Formación para la proyección social con la implementación de las TIC.</t>
  </si>
  <si>
    <t>Adquisición de una plataforma tecnológica para el proceso de gestión de la formación de la Rama Judicial</t>
  </si>
  <si>
    <t>Adquisición de una plataforma tecnológica para el proceso de gestión de la formación virtual de la Rama Judicial</t>
  </si>
  <si>
    <t xml:space="preserve">Adquisición de una plataforma </t>
  </si>
  <si>
    <t>Teniendo en cuenta que, a la fecha, no se ha iniciado la contratación de la Consultoría requerida para llevar a cabo esta actividad, acorde con los tiempos promedio de contratación y el plazo de ejecución estimado para la Consultoría, sus resultados sólo podrán obtenerse hasta el mes de diciembre de 2020, razón por la cual, ya no será posible contratar la presente actividad y, por lo tanto, esta situación conlleva a la liberación de estos recursos ($1.171.843.833) del Plan de Inversión 2020 y una vez se tengan los resultados de la consultoría se reformularán también los recursos de las siguientes vigencias.</t>
  </si>
  <si>
    <t>Justicia cercana al ciudadano y de comunicación</t>
  </si>
  <si>
    <t xml:space="preserve">Modernizar la tecnología y el control del servicio de información y registro para Jueces de Paz y  de Reconsideración, Abogados, Auxiliares de la Justicia y Consultorios Jurídicos </t>
  </si>
  <si>
    <t>Fortalecimiento de la Unidad de Registro Nacional de Abogados y Auxiliares de la Justicia, Sistemas de Control e Información</t>
  </si>
  <si>
    <t>Unidad de Registro Nacional de Abogados y Auxiliares de la Justicia - URNA</t>
  </si>
  <si>
    <t>Modernización tecnológica de la tarjeta profesional de abogado y gestión de documentos seguros con MAD</t>
  </si>
  <si>
    <t>Número</t>
  </si>
  <si>
    <t>Presentación Plan de Inversión y Documentos Técnicos para aprobación al CSJ</t>
  </si>
  <si>
    <t>Solicitud de CDP y elaboración de documentos técnicos</t>
  </si>
  <si>
    <t>Presentación de documentos técnicos a la Dirección Ejecutiva de Administración Judicial</t>
  </si>
  <si>
    <t>Apoyar la supervisión técnica de la actividad</t>
  </si>
  <si>
    <t>Actas, informes o documentos</t>
  </si>
  <si>
    <t xml:space="preserve">Elaboración y expedición de tarjetas profesionales de abogado. </t>
  </si>
  <si>
    <t>Invitación Pública y Subasta Inversa -Contrato No. 208 de 2019</t>
  </si>
  <si>
    <t>La actividad se adelanta mientras se define la Modernización Tecnológica de la Tarjeta Profesional de Abogado.
En este sentido la DEAJ adjudicó el Contrato No. 208 de 2019 a la Empresa Identificación Plástica S.A.S., la cual, por el valor unitario de cada Tarjeta Profesional de Abogado personalizada, se logró adquirir una mayor cantidad de plásticos a los estimados, por lo que actualmente se encuentra vigente hasta el 17 de julio de 2020, con compromiso de vigencias futuras, conforme lo aprobado en el Acuerdo PCSJA19-11451 del 25 de noviembre de 2019 y se solicitó una nueva prórroga hasta el 7 de octubre de 2020, considerando la necesidad de prorrogar su plazo de ejecución hasta cuando se culmine la totalidad de plásticos adquiridos. Cabe señalar que la DEAJ ya tiene adjudicada la Subasta Inversa No. 01 de 2020, en donde se obtuvo una disminución de aproximada del 38% por costo unitario de cada plástico pregrabado y se encuentra pendiente para iniciar ejecución del nuevo contrato, hasta que se culmine el 208 de 2019.
En el marco del Contrato No. 208 de 2019, el Contratista cumplió con todos los entregables para la vigencia 2020, por lo que, con corte al 30 de junio de 2020, el avance físico corresponde al 100% de los productos adquiridos en el marco del contrato 208 de 2019 y el avance financiero correspondió a los desembolsos de recursos efectuados de acuerdo a la forma de pago establecida en el contrato y las cuentas tramitadas.
Ahora bien, los trámites y solicitudes relacionados con la inscripción y expedición de las tarjetas profesionales de abogado han disminuido, a causa de la  emergencia actual ocasionada por la pandemia del COVID-19.
Igualmente, se debe tener en cuenta que en el proceso de Subasta Inversa No. 01 de 2020, se adquirieron los plásticos a un menor valor obtenido una propuesta más favorable, que conllevó a adquirir un número de plásticos pregrabados de Tarjetas Profesionales de Abogado mayor a las proyecciones estimadas.</t>
  </si>
  <si>
    <t>bimensual</t>
  </si>
  <si>
    <t xml:space="preserve">Consultoría para determinar la mejor alternativa para la modernización tecnológica de la tarjeta profesional de abogado y la construcción de los estudios y documentos bases para la adquisición. </t>
  </si>
  <si>
    <t>1.	Con oficio  URNAO20-70 del 11 de febrero de 2020, la URNA remitió a la Unidad Administrativa de la DEAJ toda la información exigida por el Acuerdo PCSJA19-11339.
2. Mediante oficio del 5 de junio de 2020, la Unidad Administrativa insiste en que no se aportó información adicional y la URNA con oficio del 19 de junio de 2020, remitió la información requerida.
Como a la fecha no se no se ha iniciado la contratación, es claro que mientras se surte un proceso contractual que conlleva alrededor de 45 días, estaríamos hablando que su adjudicación podrá darse hacia el mes de agosto y mientras se legaliza el contrato, se inicia su ejecución y finaliza el plazo del mismo estaríamos llegando al mes de diciembre de 2020, fecha para la cual se podrán tener los resultados de la consultoría, lo cual no permitirá que en esta vigencia se pueda contratar la actividad denominada "Modernización tecnológica de la tarjeta profesional de abogado" y por ende, dicha situación conlleva a la liberación de los recursos que se tenían proyectados en el Plan de Inversión 2020 para esta última actividad.</t>
  </si>
  <si>
    <t xml:space="preserve">Consultoría para determinar la mejor alternativa para la implementación del examen de estado y la certificación, y la construcción de los estudios y documentos bases para la contratación (Ley 1905 de 2018). </t>
  </si>
  <si>
    <t>1. Con oficio URNAO20-71 del 11 de febrero de 2020 se remitió a la Unidad Administrativa de la DEAJ la información necesaria para indicar las gestiones contractuales.
2. Mediante oficio del 5 de junio de 2020, la Unidad Administrativa insiste en que no se aportó información adicional y la URNA con oficio del 19 de junio de 2020, remitió la información requerida.
3. Se iniciaron las actividades con el comité estructurador para llevar a la Junta de Contratación los estudios previos y demás documentos.</t>
  </si>
  <si>
    <t>.43</t>
  </si>
  <si>
    <t xml:space="preserve">Digitalizar el archivo físico de la Unidad. </t>
  </si>
  <si>
    <t>Licitación Pública - Contrato 157 de 2017</t>
  </si>
  <si>
    <t>1. Con oficio del 26 de marzo de 2020 se remitió a la Unidad Administrativa de la DEAJ la información necesaria para indicar las gestiones contractuales y el 1 de junio de 2020 la Unidad de Planeación de la DEAJ informa que el DNP realizó la devolución de las vigencias futuras, y "(...) deberá justificarse a la luz de su relevancia en el marco de la emergencia o que tenga un efecto multiplicador para la recuperación económica."
2. Mediante oficio del 5 de junio de 2020, la Unidad Administrativa insiste en que no se aportó información adicional; sin embargo, como el trámite de vigencias futuras fue suspendido, la URNA con oficio del 19 de junio de 2020, informó a la DEAJ que es necesario reformular estas actividades y propuso adicionar y prorrogar el Contrato No. 157 de 2017 hasta el 31 de octubre de 2020 para las actividades de digitalización y custodia, mientras se culminan las reformulaciones y se presenta nueva solicitud de vigencias futuras, para llevar a cabo únicamente las actividades de custodia y actualización de carpetas de las TPA desde el 1 de noviembre de 2020, hasta el 31 de julio de 2022.
El avance de la meta corresponde proporcionalmente al avance del tiempo de ejecución, conforme a las proyecciones efectuadas, razón por la cual, la actividad viene ejecutándose sin contratiempos, en el marco del Contrato No. 157 de 2017, específicamente, en lo relacionado con la Modificación No. 04 suscrita el 02/11/2018.
La diferencia, hace parte de las proyecciones a contratar y que se ejecutarán en el segundo semestre de 2020, sobre las cuales se realizan ajustes a causa de la suspensión del trámite de vigencias futuras.</t>
  </si>
  <si>
    <t>}</t>
  </si>
  <si>
    <t xml:space="preserve">Custodiar las carpetas de tarjetas profesionales de abogado. </t>
  </si>
  <si>
    <t>Actualizar las carpetas de tarjetas profesionales.</t>
  </si>
  <si>
    <t>1. Con oficio del 26 de marzo de 2020 se remitió a la Unidad Administrativa de la DEAJ la información necesaria para indicar las gestiones contractuales y el 1 de junio de 2020 la Unidad de Planeación de la DEAJ informa que el DNP realizó la devolución de las vigencias futuras, y "(...) deberá justificarse a la luz de su relevancia en el marco de la emergencia o que tenga un efecto multiplicador para la recuperación económica."
2. Mediante oficio del 5 de junio de 2020, la Unidad Administrativa insiste en que no se aportó información adicional; sin embargo, como el trámite de vigencias futuras fue suspendido, la URNA con oficio del 19 de junio de 2020, informó a la DEAJ que es necesario reformular estas actividades y propuso adicionar y prorrogar el Contrato No. 157 de 2017 hasta el 31 de octubre de 2020 para las actividades de digitalización y custodia, mientras se culminan las reformulaciones y se presenta nueva solicitud de vigencias futuras, para llevar a cabo únicamente las actividades de custodia y actualización de carpetas de las TPA desde el 1 de noviembre de 2020, hasta el 31 de julio de 2022.</t>
  </si>
  <si>
    <t>Mantener actualizado el Sistema de Información SIRNA</t>
  </si>
  <si>
    <t>Selección Abreviada -Contratos No. 116 de 2019 y 085 de 2020</t>
  </si>
  <si>
    <t>En el 2019, teniendo en cuenta los términos dentro de los cuales se dio el proceso de contratación y la firma del Contrato 116 de 2019, cuyo inicio se dio a partir del 17 de septiembre de 2019, con lo cual, al 31 de diciembre de 2019, únicamente restaría un aproximado de 3 meses y 13 días, se justificó prorrogar su plazo de ejecución por los 2 meses y 17 días para completar el estimado inicial de 6 meses, sin que fuera necesario realizar adición de recursos, sino la sustitución de los mismos, por valor de $140.497.912 con vigencias futuras, conforme lo aprobado en el Acuerdo PCSJA19-11451 del 25 de noviembre de 2019, para lo cual, el Contrato 116 de 2019, se suscribió por valor total de $328.436.677 de los cuales $187.938.765 son recursos de 2019 y $140.497.912 corresponde a las vigencias futuras 2020.
Así mismo, una vez finalizado el Contrato 116 de 2019, la Dirección Ejecutiva de Administración Judicial suscribió el Contrato 085 de 2020, por valor de $370.900.006, cuyo inicio se dio a partir del 5 de junio de 2020.</t>
  </si>
  <si>
    <t>Soportar el Sistema de Información SIRNA</t>
  </si>
  <si>
    <t>Valor aprobado en  Plan inversión 2019 
(pesos)</t>
  </si>
  <si>
    <t>Fecha de inicio</t>
  </si>
  <si>
    <t xml:space="preserve">1. Mediante Acuerdo PCSJA19-11474 de 31 de diciembre de 2019 el Consejo Superior de la Judicatura aprobó  el plan de inversión de la Unidad de Recursos Humanos. 
2. El 28 de febrero de 2020 mediante la Resolución No. 420  se realizó la distribución de los recursos.
Al nivel central no se le asignó recursos, en el entendido que la Caja de Compensación Familiar apoya la realización de los juegos zonales y actividades de Bienestar.
3. Por la situación actual generada por la pandemia por COVID-19, en sesión del 13 de mayo de 2020 la Dirección Ejecutiva de Administración Judicial solicitó al Consejo Superior de la Judicatura la modificación de las actividades del  Plan de Inversiones de la Unidad de Recursos Humanos, e incluir dentro de las actividades de bienestar para mejorar el Clima Laboral la subactividad “Adquirir elementos de protección personal EPP, como tapabocas, guantes, gel alcohol isopropílico, toallas desechables con alcohol, etc., para el cumplimiento del protocolo establecido para el regreso de los servidores, contratistas, proveedores, judicantes y usuarios del servicio a las sedes de la Rama Judicial, medidas para evitar el contagio con COVID-19”,  Solicitud que fue aprobada por el Consejo Superior de la Judicatura mediante Acuerdo PCSJA20-11564 de 4 de junio de 2020.
4. Con las modificaciones la asignación presupuestal de la actividad " Realizar actividades de bienestar para mejorar el Clima Laboral" es de  $3.631.446.050, con un presupuesto de $ 3.147.417.943 para adquirir EPP y $484.028.107 para otras actividades de Bienestar.  
5. En esta vigencia no se desarrollarán los Juegos Deportivos Zonales de la Rama Judicial.
</t>
  </si>
  <si>
    <t>Promover el bienestar integral de los servidores judiciales del nivel central y territorial.</t>
  </si>
  <si>
    <t>Implementación de estrategias para fortalecer la gestión de los despachos judiciales en la Rama Judicial a nivel Nacional</t>
  </si>
  <si>
    <t>Unidad de Recursos Humanos - RRHH</t>
  </si>
  <si>
    <t>Realizar actividades de bienestar para el mejoramiento del clima laboral del Plan de Inversiones de la Unidad de Recursos Humanos y distribuir sus recursos presupuestales entre  las Direcciones Seccionales y el Nivel Central.</t>
  </si>
  <si>
    <t xml:space="preserve">Estrategia desarrollada:           1) Juegos Deportivos Zonales de la Rama  2)Actividades del Plan de Bienestar </t>
  </si>
  <si>
    <t>N.A</t>
  </si>
  <si>
    <t>Obtener el sustento de autorización de distribución de recursos a las Direcciones Seccionales y el Nivel Central</t>
  </si>
  <si>
    <t>Distribución de recursos a las Direcciones Seccionales y el Nivel Central</t>
  </si>
  <si>
    <t>Solicitud de CDP, elaboración estudios de mercado y estudios previos</t>
  </si>
  <si>
    <t>Certificado de Disponibilidad Presupuestal/
Documento</t>
  </si>
  <si>
    <t>Presentación de estudios previos a Unidad de Asistencia Legal y Unidad Administrativa</t>
  </si>
  <si>
    <t>Pre pliego y pliego de condiciones</t>
  </si>
  <si>
    <t>Realizar el proceso Contractual</t>
  </si>
  <si>
    <t>Contrato</t>
  </si>
  <si>
    <t>1.8</t>
  </si>
  <si>
    <t xml:space="preserve">Realizar la supervisión de la actividad </t>
  </si>
  <si>
    <t>Formato de seguimiento</t>
  </si>
  <si>
    <t xml:space="preserve">Contratar la atención de urgencias y emergencias médicas en sitio, para todos los servidores, contratistas, proveedores y usuarios para las sedes de mayor concentración poblacional” </t>
  </si>
  <si>
    <t xml:space="preserve">Estrategia desarrollada:  Áreas protegidas para garantizar la atención médica oportuna en caso de urgencia o emergencia </t>
  </si>
  <si>
    <t xml:space="preserve"> 1. Mediante Acuerdo PCSJA19-11474 de 31 de diciembre de 2019 el Consejo Superior de la Judicatura aprobó  el plan de inversión de la Unidad de Recursos Humanos. Y a través del ACUERDO PCSJA19-11500 de 17 de febrero de 2020 se modifica la distribución de los recursos presupuestales entre las seccionales y el nivel central de una de las actividades del Plan.
2. Debido a la situación actual del país por la pandemia por COVID-19, a través del Acuerdo PCSJC20- 11564  de 4 de junio de 2020  se modificó el valor de las actividades del proyecto “Implementación de estrategias para fortalecer la gestión de los Despachos Judiciales en la Rama Judicial a nivel nacional” y se redistribuyen los recursos asignados al nivel central y a las seccionales, Por tal razón la actividad "Contratar la atención de urgencias y emergencias médicas en sitio, para todos los servidores, contratistas, proveedores y usuarios para las sedes de mayor concentración poblacional" quedó con una asignación presupuestal por $834.117.758
3. En el nivel central se publico en el SECOPII la contratación por mínima cuantía, IP 04 de 2020, declarada desierta/cancelada 
3. La seccionales de  Armenia, Bogotá-Cundinamarca, Bucaramanga, Valledupar, Cartagena, y Manizales realizaron la contratación.</t>
  </si>
  <si>
    <t>Realizar exámenes de tamizaje cardiovascular y para cáncer a los servidores judiciales y consulta médica para entrega de recomendaciones médicas en hábitos de autocuidado</t>
  </si>
  <si>
    <t>Estrategia desarrollada:  Exámenes de tamizaje cardiovascular y para cáncer y consulta médica para población judicial mayor de 40 años.</t>
  </si>
  <si>
    <t xml:space="preserve">1. Mediante Acuerdo PCSJA19-11474 de 31 de diciembre de 2019 el Consejo Superior de la Judicatura aprobó  el plan de inversión de la Unidad de Recursos Humanos.
2. Debido a la situación actual del país por la pandemia por COVID-19, a través del Acuerdo PCSJC20- 11564  de 4 de junio de 2020  se modificó el valor de las actividades del proyecto “Implementación de estrategias para fortalecer la gestión de los Despachos Judiciales en la Rama Judicial a nivel nacional” y se redistribuyen los recursos asignados al nivel central y a las seccionales, En consecuencia esta actividad quedo con recursos por $441.906.348 </t>
  </si>
  <si>
    <t>Modernización de la Infraestructura Judicial y Seguridad</t>
  </si>
  <si>
    <t>Planear, mantener y preservar las sedes al servicio de la Rama Judicial.</t>
  </si>
  <si>
    <t>Mejoramiento y mantenimiento de la infraestructura física de la Rama Judicial a nivel nacional</t>
  </si>
  <si>
    <t>Unidad de Infraestructura Física 
Contrato a celebrar por parte de la Dirección de Recursos Humanos</t>
  </si>
  <si>
    <t>Adquirir mobiliario y enseres para la dotación y el funcionamiento de espacios designados como salas amigas de la familia lactante en el entorno laboral de los servidores de la rama judicial, en las sedes que cuenten áreas adecuadas para este fin.</t>
  </si>
  <si>
    <t>Mínima Cuantía Contrato 66 de 2020</t>
  </si>
  <si>
    <t>1. Mediante Acuerdo PCSJA19-11474 de 31 de diciembre de 2019 el Consejo Superior de la Judicatura aprobó  el plan de inversión de la Unidad de Infraestructura Física.
2. IP 03 de 2020, publicado en el SECOP II el 16 de marzo de 2020
3. Se adjudicó al oferente OFIBEST S.A.S.   
4.Las garantías y la firma del acta de inicio, se  efectuaran cuando termine la cuarentena debido a la emergencia sanitaria por COVID-19. 
se proyecta iniciar ejecución el 13 de julio de 2020</t>
  </si>
  <si>
    <t>4.7</t>
  </si>
  <si>
    <t>Informe de Supervisión</t>
  </si>
  <si>
    <t>Adquirir e instalar mobiliario para la dotación de comedores destinados
a los servidores de la Rama Judicial</t>
  </si>
  <si>
    <t>Mínima Cuantía Contrato 82 de 2020</t>
  </si>
  <si>
    <t>1. Mediante Acuerdo PCSJA19-11474 de 31 de diciembre de 2019 el Consejo Superior de la Judicatura aprobó  el plan de inversión de la Unidad de Infraestructura Física.
2.Se publicó en el SECOP II, IP 09 de 2020.
3. El 8 de mayo se adjudicó al oferente Mosthye Vicente Medina Rodríguez; WORLD M &amp; D.
4. El 2 de junio se dio inicio a la ejecución del contrato  82 de 2020 de Mínima Cuantía. 
5. Ejecución con plazo de 60 días.</t>
  </si>
  <si>
    <t>5.6</t>
  </si>
  <si>
    <t>5.7</t>
  </si>
  <si>
    <t>Se ejecuta Convenio Interadministrativo Renting de 21 Vehículos Blindados con la Unidad Nacional de Protección</t>
  </si>
  <si>
    <t>MODERNIZACION DE LA INFRAESTRUCTURA JUDICIAL Y DE SEGURIDAD</t>
  </si>
  <si>
    <t>FORTALECIMIENTO DE LOS ESQUEMAS DE APOYO DE LA RAMA JUDICIAL</t>
  </si>
  <si>
    <t xml:space="preserve">Oficina de Asesoría para la Seguridad de la Rama Judicial OSEG </t>
  </si>
  <si>
    <t>RENTING DE VEHICULOS</t>
  </si>
  <si>
    <t>Unidades Renting Contratadas</t>
  </si>
  <si>
    <t>Convenio Interadministrativo UNP</t>
  </si>
  <si>
    <t>Trismestre</t>
  </si>
  <si>
    <t>ADQUISICION DE VEHICULOS</t>
  </si>
  <si>
    <t>Orden de Compra 45977 CCE</t>
  </si>
  <si>
    <t>La Dirección Ejecutiva de Administración Judicial DEAJ adquiere 51 Vehículos blindados mediante la Orde de compra N° 45977 Colombia Compra Eficiente</t>
  </si>
  <si>
    <t>ADQUISICION DE MOTOCILETAS</t>
  </si>
  <si>
    <t>PENDIENTE</t>
  </si>
  <si>
    <t>La Actividad se encuentra suspendida temporalmente debido a que el comercio de estos vehículos se encuentra cerrado por la Situacion Sanitaria de nivel mundial.</t>
  </si>
  <si>
    <t>POLITICA DE INFRAESTRUCTURA JUDICIAL</t>
  </si>
  <si>
    <t>MEJORAMIENTO Y MANTENIMIENTO D ELA INFRAESTRUCTURA FISICA DE LA RAMA JUDICIAL</t>
  </si>
  <si>
    <t>Unidad de Infraestructura Física UIF</t>
  </si>
  <si>
    <t>ADQUISICION DE EQUIPOS DE SEGURIDAD ELECTRÓNICA</t>
  </si>
  <si>
    <t>Unidades de equipos adquiridos</t>
  </si>
  <si>
    <t>La Actividad se suspendio definitivamente debido a que el comercio de estos productos se encuentra cerrado por la Situacion Sanitaria de nivel mundial. La Dirección Ejecutiva de Administración Judicial DEAJ redistribuyó el presupuesto.</t>
  </si>
  <si>
    <t>Reporte de necesidades Seccionales</t>
  </si>
  <si>
    <t>Consolidación de la Información</t>
  </si>
  <si>
    <t>Priorización de necesidades</t>
  </si>
  <si>
    <t>Integración de la propuesta</t>
  </si>
  <si>
    <t>UNIDAD DE PLANEACIÓN - DIVISIÓN DE ESTUDIOS Y EVALUACONES</t>
  </si>
  <si>
    <t>ASESORÍA Y ACOMPAÑAMIENTO AL PROCESO PRECONTRACTUAL, CONTRACTUAL Y POST CONTRACTUAL (Estudios Previos, Indicadores Financieros, Evaluaciones Técnicas y Financieras)</t>
  </si>
  <si>
    <t>ASISTENCIA PRESTADA</t>
  </si>
  <si>
    <t xml:space="preserve">El cumplimiento de este numeral depende de que estas funciones permanezcan en esta División, En caso de ser reasignadas debe ajustarse el POA </t>
  </si>
  <si>
    <t>Trámites de procesos de contratación</t>
  </si>
  <si>
    <t>Permanente</t>
  </si>
  <si>
    <t>Estudios Previos tramitados</t>
  </si>
  <si>
    <t xml:space="preserve">Los cálculos de las activiades precontractules se hiceron con base en los realizados en la vigencia 2019.  Los contratos supervisados dependen de los que le sean asignados a la División. Están incluidos los programados por la UDAE, los de prestación de servicios de la División y el Convenio con la auditoría. Pendiente la asignación de Supervisión para los contratos de la UDAE una vez se formalicen. </t>
  </si>
  <si>
    <t>Evaluaciones Financieras</t>
  </si>
  <si>
    <t>Formulación Indicadores</t>
  </si>
  <si>
    <t>Respuestas observaciones Financieras (Sobre Evaluaciones e indicadores)</t>
  </si>
  <si>
    <t>Supervisión Contratos asignados</t>
  </si>
  <si>
    <t>Contrato supervisado</t>
  </si>
  <si>
    <t>Liquidación Contratos asignados</t>
  </si>
  <si>
    <t>Contrato Liquidado</t>
  </si>
  <si>
    <t>ATENCION VISITA DE LA CONTRALORIA GENERAL DE LA REPUBLICA</t>
  </si>
  <si>
    <t>Requerimientos atendidos</t>
  </si>
  <si>
    <t xml:space="preserve">Elaboración de memorandos con los objetivos y tiempos de la visita de la Contraloría General de la República </t>
  </si>
  <si>
    <t>Comunicado</t>
  </si>
  <si>
    <t>La Unidad de planeación es el enlace, entre la CGR y las Unidades del  Consejo Superior de la Judicatura y Dirección Ejecutiva de Administración Judicial durante el periodo o periodos que el ente de control realiza las auditorías de control.  Se lleva el control en los tiempos establecidos por la ley para dar respuesta, se realizan solicitudes de prórroga cuando las unidades lo requieren, se comunica a cada responsable de la información solicitada, adicionalmente se da respuesta a oficinas diferenes a la auditoría en sitio sobre solicitudes especiales de información. La Auditoria de la CGR  se inició en julio de 2020.</t>
  </si>
  <si>
    <t xml:space="preserve">Recepción y traslado de los requerimientos de la Contraloría General de la República </t>
  </si>
  <si>
    <t>Solicitud de información</t>
  </si>
  <si>
    <t>Consolidación y respuesta a la Contraloría General de la República  dentro de términos</t>
  </si>
  <si>
    <t>Respuesta a requerimiento</t>
  </si>
  <si>
    <t>Atención visitas especiales</t>
  </si>
  <si>
    <t xml:space="preserve">Requerimientos de información </t>
  </si>
  <si>
    <t>PRESENTACIÓN INFORMES CONTRALORÍA GENERAL DE LA REPÚBLICA (Transmitir a través del sistema SIRECI (Sistema de Rendición de Cuentas e Informes), lo cual es de obligatorio cumplimiento)</t>
  </si>
  <si>
    <t>Infomes presentados</t>
  </si>
  <si>
    <t xml:space="preserve">M-1: CUENTA O INFORME ANUAL CONSOLIDADO — El informe que debe presentar la Rama Judicial sobre la administración, el manejo y rendimiento de fondos, bienes o recursos públicos, correspondiente a cada Vigencia </t>
  </si>
  <si>
    <t>Informe transmitido</t>
  </si>
  <si>
    <t xml:space="preserve">Se transmitió el 09 de marzo de 2020 </t>
  </si>
  <si>
    <t>M-3: PLAN DE MEJORAMIENTO AVANCE — Semestralmente se informa el avance del Plan de Mejoramiento</t>
  </si>
  <si>
    <t>Se transmitión el 12 de febrero de 2020 a través de la plataforma SIRECI</t>
  </si>
  <si>
    <t>M-3: PLAN DE MEJORAMIENTO SUSCRIPCION — Al finalizar cada auditoría se debe realizar un Plan de Mejoramiento: 
- Al informe de auditoría financiera presupuestal y contable
- Al informe sobre Política Publica
- Al informe sobre la actuación especial de algún contrato 
- A la auditoría integral practicada.</t>
  </si>
  <si>
    <t>Ocasional</t>
  </si>
  <si>
    <t>M-9: GESTIÓN CONTRACTUAL – mensualmente se presentan los informes. Cada  informe lo integran los Contratos nuevos, adiciones, prórrogas y liquidaciones que se realizan durante el mes e incluye las 21 seccionales a nivel nacional.</t>
  </si>
  <si>
    <t>Se transmitieron los informes así: DICIEMBRE el 21 de enero de 2020, ENERO el 17 de febrero de 2020,  FEBRERO el 19 de marzo de 2020, MARZO el 24 de abril de 2020, ABRIL el 20 de mayo de 2020 y MAYO el 24 de junio de 2020, por medio de la plataforma SIRECI</t>
  </si>
  <si>
    <t>M-11.1: ECONOM Y FINANZAS - PERSONAL Y COSTOS, el informe sobre los costos de personal.</t>
  </si>
  <si>
    <t>Se transmitió el 25 de marzo de 2020 por medio del CHIP</t>
  </si>
  <si>
    <t>INFORME REGIONALIZADO PRESUPUESTO Y CONTRATOS</t>
  </si>
  <si>
    <t>INFORME CONTRATOS URGENCIA MANIFIESTA</t>
  </si>
  <si>
    <t>Informe enviado</t>
  </si>
  <si>
    <t>Se ha remitido cada vez que una seccional reporta contrato sobre la urgencia manifiesta, el cuadro general de resumen se envía cada viernes</t>
  </si>
  <si>
    <t>PRESENTACIÓN DE INFORMES A LA CÁMARA DE REPRESENTANTES</t>
  </si>
  <si>
    <t>Elaboración y consolidación del informe anual de información financiera y de gestión tendiente al fenecimiento de la cuenta anual del Consejo Superior de la Judicatura, por parte de la Comisión Legal de Cuentas de la Cámara de Representantes</t>
  </si>
  <si>
    <t>Informe Radicado</t>
  </si>
  <si>
    <t>Se presentó informe mediante oficio DEAJO20-277 el 12 de marzo de 2020</t>
  </si>
  <si>
    <t>Dar respuesta a todos los requerimiento que con base en la información del informe anual hace la Comisión Legal de Cuentas</t>
  </si>
  <si>
    <t xml:space="preserve">Se dio respuesta a la Resolución 2898 mediante oficios DEAJO20-130 mail del 6 de febrero y DEAJO20-381 mail del 30 de abril de 2020 </t>
  </si>
  <si>
    <t>5.</t>
  </si>
  <si>
    <t>INFORMES DE SEGUIMIENTO A LA GESTIÓN</t>
  </si>
  <si>
    <t>informes presentados</t>
  </si>
  <si>
    <t>Informe de gestión anual</t>
  </si>
  <si>
    <t>informe aprobado</t>
  </si>
  <si>
    <t>El informe fue enviado a los magistrados el 9 de julio de 2020 mediante el oficio DEAJO20-489</t>
  </si>
  <si>
    <t>Informe de seguimiento a la ejecución presupuestal</t>
  </si>
  <si>
    <t>Hasta la fecha se han presentado 3 informes, debido a que en el primer informe se consolidó la gestión de los primeros tres meses del año, este fue presentado a la sala. Por acuerdo, a la sala se le presenta un informe de ejeución bimestral, los mensuales se presentan al Director Ejecutivo. En elaboración del cuarto informe correspondiente a junio
1. Primer informe trimestral versión final enviado el 22 de abril de 2020
2. El segundo informe fue enviado el 20 de mayo de 2020
3. El tercer informe fue enviado el 12 de junio de 2020</t>
  </si>
  <si>
    <t>5.3.1</t>
  </si>
  <si>
    <t>Solicitud avance de la programación contractual</t>
  </si>
  <si>
    <t>Quincenal</t>
  </si>
  <si>
    <t>infomes solicitados</t>
  </si>
  <si>
    <t>1. La primera presentación a los  magistrados sobre el Plan de Acción Contractual se radico el 4 de febrero de 2020 con el oficio DEAJO20-120
2. Primer seguimiento el 28 de febrero 2020
3. Segundo seguimiento 31 de marzo de 2020
4. Tercer seguimiento 30 de abril de 2020
5. Cuarto seguimiento 15 de mayo de 2020
6. Quinto seguimiento 31 de mayo de 2020
7. Sexto seguimiento 15 de junio de 2020
8. Septimo seguimiento 30 de junio de 2020</t>
  </si>
  <si>
    <t>5.3.2</t>
  </si>
  <si>
    <t>Informe de seguimiento a la programación contractual</t>
  </si>
  <si>
    <t>Debido a que el seguimiento al plan de acción contractual es un capitulo del informe de ejecución mensual, se han presentado 3 informes. 
1. Primer informe trimestral versión final enviado el 22 de abril de 2020
2. El segundo informe fue enviado el 20 de mayo de 2020
3. El tercer informe fue enviado el 12 de junio de 2020</t>
  </si>
  <si>
    <r>
      <t>Informe de seguimiento al Plan Anual</t>
    </r>
    <r>
      <rPr>
        <b/>
        <sz val="9"/>
        <color rgb="FFFF0000"/>
        <rFont val="Arial"/>
        <family val="2"/>
      </rPr>
      <t xml:space="preserve"> </t>
    </r>
    <r>
      <rPr>
        <b/>
        <sz val="9"/>
        <color theme="1"/>
        <rFont val="Arial"/>
        <family val="2"/>
      </rPr>
      <t>de Adquisiciones</t>
    </r>
  </si>
  <si>
    <t>Informe de estadísticas gestión contractual DEYE</t>
  </si>
  <si>
    <t>quincenal</t>
  </si>
  <si>
    <t>Informe de seguimiento a planes de mejoramiento auditoria interna</t>
  </si>
  <si>
    <t>Informe presentado</t>
  </si>
  <si>
    <t>DISEÑO DE METODOLOGÍAS CON SU SEGUIMIENTO</t>
  </si>
  <si>
    <t>Documentos Metodológicos</t>
  </si>
  <si>
    <t>Metodología para la presentación de los informes de gestión</t>
  </si>
  <si>
    <t>Documento Metodológico</t>
  </si>
  <si>
    <r>
      <t xml:space="preserve">Se encuentran en proceso de ajuste dentro de los parámetros establecidos dentro del SIGMA.
</t>
    </r>
    <r>
      <rPr>
        <u/>
        <sz val="10"/>
        <rFont val="Arial"/>
        <family val="2"/>
      </rPr>
      <t>Informes de gestión</t>
    </r>
    <r>
      <rPr>
        <sz val="10"/>
        <rFont val="Arial"/>
        <family val="2"/>
      </rPr>
      <t xml:space="preserve">: Se encuentra en proceso. 
</t>
    </r>
    <r>
      <rPr>
        <u/>
        <sz val="10"/>
        <rFont val="Arial"/>
        <family val="2"/>
      </rPr>
      <t>Determinación de indicadores</t>
    </r>
    <r>
      <rPr>
        <sz val="10"/>
        <rFont val="Arial"/>
        <family val="2"/>
      </rPr>
      <t xml:space="preserve">: falta aprobación comité de calidad. 
</t>
    </r>
    <r>
      <rPr>
        <u/>
        <sz val="10"/>
        <rFont val="Arial"/>
        <family val="2"/>
      </rPr>
      <t>Presentación informes SIRECI</t>
    </r>
    <r>
      <rPr>
        <sz val="10"/>
        <rFont val="Arial"/>
        <family val="2"/>
      </rPr>
      <t xml:space="preserve">:   Se desarrolló la metodología. 
</t>
    </r>
    <r>
      <rPr>
        <u/>
        <sz val="10"/>
        <rFont val="Arial"/>
        <family val="2"/>
      </rPr>
      <t>Manual de funciones</t>
    </r>
    <r>
      <rPr>
        <sz val="10"/>
        <rFont val="Arial"/>
        <family val="2"/>
      </rPr>
      <t>: Se remitió a la Unidad de Recursos Humanos.</t>
    </r>
    <r>
      <rPr>
        <u/>
        <sz val="10"/>
        <rFont val="Arial"/>
        <family val="2"/>
      </rPr>
      <t xml:space="preserve"> 
Evaluación Financiera</t>
    </r>
    <r>
      <rPr>
        <sz val="10"/>
        <rFont val="Arial"/>
        <family val="2"/>
      </rPr>
      <t xml:space="preserve">: Se desarrolló la metodología. Falta presentación ante el comité de calidad. </t>
    </r>
  </si>
  <si>
    <t>Metodología para determinar indicadores financieros de procesos contractuales</t>
  </si>
  <si>
    <t>Modelo de evaluación financiera</t>
  </si>
  <si>
    <t>Procedimiento para elaborar y presentar informes en la plataforma del SIRECI</t>
  </si>
  <si>
    <t>Procedimiento actualizado</t>
  </si>
  <si>
    <t xml:space="preserve">Actualizar Manual de Funciones de la Unidad de Planeación </t>
  </si>
  <si>
    <t>Manual de funciones</t>
  </si>
  <si>
    <t>Analizar y actualizar el modelo actual de la evaluación financiera y económica y levantar el procedimiento</t>
  </si>
  <si>
    <t>CAPACITACIONES</t>
  </si>
  <si>
    <t>Capacitaciones</t>
  </si>
  <si>
    <t>Presentación de informes ante la CGR</t>
  </si>
  <si>
    <t>Registro de Asistencia</t>
  </si>
  <si>
    <t>Capacitación Seccionales informes ante la CGR</t>
  </si>
  <si>
    <t>UNIDAD DE PLANEACIÓN - DIVISIÓN DE PROGRAMACIÓN PRESUPUESTAL</t>
  </si>
  <si>
    <t>Elaborar el anteproyecto de presupuesto y Marco de Gasto de Mediano Plazo de la Rama Judicial</t>
  </si>
  <si>
    <t>Documento de anteproyecto</t>
  </si>
  <si>
    <t>Elaborar el plan de necesidades de gastos de Funcionamiento de la Rama Judicial, como insumo en el anteproyecto de presupuesto de la Rama Judicial</t>
  </si>
  <si>
    <t>Formato e instructivo</t>
  </si>
  <si>
    <t>A través del oficio DEAJO20-267 del 9 de  marzo de 2020 , se envía a la Dra.  DIANA ALEXANDRA REMOLINA BOTIA , Presidenta Consejo Superior de la Judicatura,  el Anteproyecto Presupuesto Rama Judicial vigencia 2021,  con las modificaciones realizadas en la sesión de la Sala celebrada el pasado 4 de marzo de 2020. Dicho presupuesto asciende a la suma de $6.208.686 millones, de los cuales $5.612.492 millones corresponden a los Gastos de Funcionamiento y $596.194 millones a Gastos de Inversión, recursos con los cuales se busca contribuir a la materialización de los objetivos estratégicos del Plan Sectorial de la Rama Judicial establecidos para el horizonte 2019 – 2022.
Con oficio DEAJO20-339  del 31 de marzo de 2020, se envía el Anteproyecto Presupuesto Rama Judicial vigencia 2021, al Ministro de Hacienda y Crédito Público, así como al Departamento Nacional de Planeación. Esta pendiente que se emita la Ley del Presupuesto Público Nacional.</t>
  </si>
  <si>
    <t>Informar al Consejo Superior de la Judicatura sobre el inicio de la elaboración del anteproyecto de Presupuesto y Marco de Gasto de Mediano Plazo de la Rama Judicial con base en sus necesidades</t>
  </si>
  <si>
    <t>Oficio  y Circular con Cronograma actividades</t>
  </si>
  <si>
    <t xml:space="preserve">Verificar y ajustar información con los históricos en las cuentas presupuestales , legislación vigente, comparativo con los recursos asignados y programación de necesidades de la vigencia anterior versus la proyección para la vigencia siguiente y consolidar datos tanto de funcionamiento como de inversión. </t>
  </si>
  <si>
    <t>Anteproyecto de presupuesto en construcción</t>
  </si>
  <si>
    <t>Presentar Anteproyecto de Presupuesto al Consejo Superior de la Judicatura para aprobación y ajustes que se consideren, y  posterior solicitud del concepto previo favorable de la Comisión Interinstitucional de la  Rama Judicial</t>
  </si>
  <si>
    <t>Primera Versión Antreproyecto de Presupuesto</t>
  </si>
  <si>
    <t>Radicar Anteproyecto de Presupuesto Unificado de la Rama Judicial al Ministerio de Hacienda y Crédito Público, realizando seguimiento y control hasta expedición de la Ley de presupuesto.</t>
  </si>
  <si>
    <t>Anteproyecto de Presupuesto Unificado de la Rama Judicial</t>
  </si>
  <si>
    <t xml:space="preserve">Desagregar , apropiar , distribuir y realizar ajustes y tramite de autorizaciones al presupuesto de gastos de funcionamiento e inversión de la Rama Judicial, </t>
  </si>
  <si>
    <t>Actos Administrativo de Resoluciones</t>
  </si>
  <si>
    <t>Planear y definir criterios para la asignación de los recursos de gastos de funcionamiento e inversión para cada vigencia fiscal.</t>
  </si>
  <si>
    <t>Criterios para la asignación de recursos con referencia al Decreto de liquidación del presupuesto.</t>
  </si>
  <si>
    <t>Teniendo en cuenta  la Ley  de Presupuesto General de la Nación para la vigencia 2020,  se hicieron las desagregaciones presupuestales a las apropiaciones contenidas en el anexo del decreto de liquidación que se expidió, así comismo, se efectuaron las asignaciones internas de apropiaciones en las diferentes unidades ejecutiras del presupuesto, igualmente las Direcciones Seccionales .</t>
  </si>
  <si>
    <t>Presentar Propuesta de Distribución del Presupuesto de Gastos de Funcionamiento e Inversión, ajustada al Decreto de liquidación, para aprobación del Director Ejecutivo y Consejo Superior de la Judicatura respectivamente.</t>
  </si>
  <si>
    <t>Propuesta de Distribución del Presupuesto</t>
  </si>
  <si>
    <t>Realizar las mejoras y/o modificaciones a la propuesta de Distribución del Presupuesto de Gastos de Funcionamiento e Inversión de la Rama Judicial</t>
  </si>
  <si>
    <t>Propuesta definitiva de la Distribución del Presupuesto de la Rama Judicial</t>
  </si>
  <si>
    <t>Desagregar, apropiar y registrar la distribución del presupuesto de gastos de funcionamiento e inversión de  la Rama Judicial.</t>
  </si>
  <si>
    <t>Registro SIFF</t>
  </si>
  <si>
    <r>
      <t xml:space="preserve">Recibir, estudiar y  tramitar  las solicitudes de modificaciones y  autorizaciones presupuestales  (Traslados, adición, reducción y aplazamientos),  autorizaciones (levantamiento previo concepto, </t>
    </r>
    <r>
      <rPr>
        <b/>
        <sz val="9"/>
        <rFont val="Arial"/>
        <family val="2"/>
      </rPr>
      <t>vigencias futuras</t>
    </r>
    <r>
      <rPr>
        <sz val="9"/>
        <rFont val="Arial"/>
        <family val="2"/>
      </rPr>
      <t>) y demás ajustes al Presupuesto de Funcionamiento e Inversión de la Rama Judicial.</t>
    </r>
  </si>
  <si>
    <t>Permanentemente mensual</t>
  </si>
  <si>
    <t>Solicitudes de trámite de modificaciones, autorizaciones y demás ajustes nivel central  y seccional.</t>
  </si>
  <si>
    <t xml:space="preserve">Realizar control y seguimiento a la ejecución del presupuesto de inversión y de funcionamiento. </t>
  </si>
  <si>
    <t>Permanentemente Mensual</t>
  </si>
  <si>
    <t>Reporte de ejecución presupuestal</t>
  </si>
  <si>
    <t>Elaboración, revisión y aprobación correspondiente al POAI (Plan Operativo anual de Inversiones) de la Rama Judicial.</t>
  </si>
  <si>
    <t>Documento POAI</t>
  </si>
  <si>
    <t>Solicitar  a  cada una de las unidades formuladoras y responsables de los proyectos de inversión   del Consejo Superior de la Judicatura y de la Dirección Ejecutiva de Administración Judicial el envío de los Marcos Lógicos de los proyectos que harán parte del Plan Operativo Anual de Inversiones de la siguiente vigencia fiscal  (Conforme parámetros de los Acuerdos PSAA12-9256 y PCSJA19-11315 ). 
.</t>
  </si>
  <si>
    <t>Solicitud vía correo electrónico o comunicación por SIGOBIUS
Informe consolidado y presentación de Power Point</t>
  </si>
  <si>
    <t>Con oficio  Nro. SIDSAGE 20204320981491  de fecha 10 de julio de 2020, el Departamento Nacional de Planeación DNP reportó cuota para el  presupuesto de inversión 2021, por valor  de $448.351.362.865  (CSF $216.196.562.865  y SSF $232.154.800.000  ) . 
Por lo anterior, el 11 y 12 de Julio de 2020, se hizo el registro de la distribución de cuotas a los proyectos en la plataforma  SUIFP del DNP, teniendo como referencia la cuota de inversión antes citada.
Esta pendiente la aprobación definitiva del POAI  2021 por parte  del Consejo Superior de la Judicatura.</t>
  </si>
  <si>
    <t xml:space="preserve">Validar técnica y metodológicamente el marco lógico y demás requisitos de los proyectos de inversión,  posteriormente enviar los ajustes a los Marcos Lógicos por proyecto a cada Unidad Ejecutora del CSJ o DEAJ a que haya lugar; de lo contrario se deja como insumos para elaboración del Plan Operativo Anual de Inversión POAI de la Rama Judicial.  </t>
  </si>
  <si>
    <t xml:space="preserve">Documento revisado con comentarios </t>
  </si>
  <si>
    <t xml:space="preserve">Elaborar y presentar el proyecto del Plan Operativo Anual de Inversiones, con su respectiva presentación ante la Sala del Consejo Superior de la Judicatura, con la información mas relevante de los Marcos Lógicos. </t>
  </si>
  <si>
    <t>Propuesta  del Plan operativo Anual de Inversión POAI</t>
  </si>
  <si>
    <r>
      <t>Realizar  los ajustes  y  modificaciones</t>
    </r>
    <r>
      <rPr>
        <sz val="9"/>
        <color rgb="FFFF0000"/>
        <rFont val="Arial"/>
        <family val="2"/>
      </rPr>
      <t xml:space="preserve"> </t>
    </r>
    <r>
      <rPr>
        <sz val="9"/>
        <rFont val="Arial"/>
        <family val="2"/>
      </rPr>
      <t xml:space="preserve">que solicite el Consejo Superior de la Judicatura al Plan Operativo Anual de Inversión POAI, para su aprobación, el cual  está sujeto a la aprobación del  Anteproyecto de Presupuesto de la Rama Judicial.   </t>
    </r>
  </si>
  <si>
    <t>Validar el registro de la información que las unidades formuladoras y responsables de los proyectos ingresen en el Sistema Unificado de Inversiones y Finanzas Públicas -SUIFP- del Departamento Nacional de Planeación, bajo los criterios que se definen en el Decreto 1082 de 2015 ,  los  respectivos proyectos,  una vez  el Plan Operativo Anual de Inversiones de la Rama Judicial,  haya sido aprobado por el Consejo Superior de la Judicatura como parte del Anteproyecto de Presupuesto de la Rama Judicial.</t>
  </si>
  <si>
    <t>Reporte SUIFP</t>
  </si>
  <si>
    <t xml:space="preserve">Realizar propuesta  de distribución de recursos presupuestales a los proyectos inscritos, una vez el  Departamento Nacional de Planeación DNP y el Ministerio de Hacienda y Crédito Público notifican la cuota de inversión del año siguiente, al mismo tiempo se hace el registro en el SUIFP- DNP de la cuota de distribución y deberá presentarse ante el Consejo Superiro de la Judicatura una propuesta de modificación para la respectiva aprobación. </t>
  </si>
  <si>
    <t>Propusta de Distribución en Archivo excel</t>
  </si>
  <si>
    <t>Realizar la distribución por producto de los recursos asignados a los proyectos una vez el Ministerio de Hacienda y Crédito Público cargue en la plataforma SIIF Nación los recursos asignados por proyecto, de acuerdo con la información reportada por las Unidades Formuladoras, posteriormente socializa la cuota de inversión a las Unidades Formuladoras de Proyectos, para que procedan a actualizar la información..</t>
  </si>
  <si>
    <t>Reporte SIIFP</t>
  </si>
  <si>
    <t xml:space="preserve">Validar que las unidades formuladoras y responsables de los proyectos realicen los trámites pertinentes para actualizar los proyectos ante el Departamento Nacional de Planeación, una vez el Consejo Superior de la Judicatura haya aprobado la modificación del POAI de la Rama Judicial.  </t>
  </si>
  <si>
    <t>Reporte actualizado SUIFP</t>
  </si>
  <si>
    <t xml:space="preserve">Reportar datos requeridos para la construcción de los Informes mensuales de presupuesto de proyectos de Inversión de la Rama Judicial de la correspondiente vigencia, a cargo de la División de Estudios y Evaluaciones. </t>
  </si>
  <si>
    <t>Reportes SIIF</t>
  </si>
  <si>
    <t>Consultar  acuerdos periódicamente de aprobación de planes de Inversiones de las unidades formuladorta y ejecutoras de los Proyectos de Inversión de laRama Judicial.</t>
  </si>
  <si>
    <t>Acuerdos en la red pagina Rama Juidicial</t>
  </si>
  <si>
    <t>Durante el primer semestre 2020 se ha entregado información requerida por la División de Estudios y Evaluaciones, para la consolidación del informe de ejecución presupuestal de los proyectos de inversión.</t>
  </si>
  <si>
    <t xml:space="preserve">Consultar y obtener el reporte de la ejecución presupuestal de los proyectos de inversión a través del SIIF nación. </t>
  </si>
  <si>
    <t>Archivo plano reporte SIIF Nacion</t>
  </si>
  <si>
    <t>Elaboración de informes y otras actividades .</t>
  </si>
  <si>
    <t>Porcentaje de cumplimiento</t>
  </si>
  <si>
    <t>Informe al Congreso</t>
  </si>
  <si>
    <t>Oficio firmado</t>
  </si>
  <si>
    <t>Se cumplió el término para el envío de la información de competencia de la División de Programación Presupuestal.</t>
  </si>
  <si>
    <t>Informe de Gestión</t>
  </si>
  <si>
    <t xml:space="preserve">Documento firmado </t>
  </si>
  <si>
    <t>Se presentó el informe de gestión de la División de Programación Presupuestal adscrita a la Unidad de Planeación.</t>
  </si>
  <si>
    <t>Calculo Medidas de descongestión</t>
  </si>
  <si>
    <t>Mensual/Trimestral/Semestral y/o Anual</t>
  </si>
  <si>
    <t>Se  realizaron los cálculos de las medidas especiales y de descongestión solicitadas,  labor que se ejecutó en el primer semestre de la vigencia 2020 en  coordinación con la UDAE.</t>
  </si>
  <si>
    <t>Derechos de petición y trámite de correspondencia SIGOBIUS</t>
  </si>
  <si>
    <t xml:space="preserve">Oficios y memorandos </t>
  </si>
  <si>
    <t>A medida que se elevan peticiones se tramitan las solicitudes.</t>
  </si>
  <si>
    <t>Plan Operativo ENERO - Junio 2020</t>
  </si>
  <si>
    <r>
      <rPr>
        <b/>
        <sz val="10"/>
        <rFont val="Arial"/>
        <family val="2"/>
      </rPr>
      <t>Seguimiento a 30 de junio</t>
    </r>
    <r>
      <rPr>
        <sz val="10"/>
        <rFont val="Arial"/>
        <family val="2"/>
      </rPr>
      <t>: se enviaron a través de correo electrónico institucional 111 monitoreos a medios de comunicación durante el período con un avance del 100% para el corte.</t>
    </r>
  </si>
  <si>
    <t>Oficina de Comunicaciones
Consejo Superior de la Judicatura</t>
  </si>
  <si>
    <t>Monitoreo digital a medios</t>
  </si>
  <si>
    <t>Programas "Administrando Justicia"</t>
  </si>
  <si>
    <t>Según disponibilidad prespuestal</t>
  </si>
  <si>
    <t>Programa</t>
  </si>
  <si>
    <r>
      <rPr>
        <b/>
        <sz val="10"/>
        <rFont val="Arial"/>
        <family val="2"/>
      </rPr>
      <t>Seguimiento a 30 de junio:</t>
    </r>
    <r>
      <rPr>
        <sz val="10"/>
        <rFont val="Arial"/>
        <family val="2"/>
      </rPr>
      <t xml:space="preserve"> se trasmitieron 6 programas de Administrando Justicia, sobre temas como: La Justicia en tiempos del COVID 19, Rendición de Cuentas CSJ, Medidas para el restablecimiento de la justicia, Nuevas modalidades de trabajo en la Rama Judicial. De enero a marzo se limitó el plan de grabación fuera de la ciudad por las restricciones de movilización  impuestas por la crisis sanitaria.</t>
    </r>
  </si>
  <si>
    <t>Videos institucionales</t>
  </si>
  <si>
    <t>Por demanda</t>
  </si>
  <si>
    <t>Video</t>
  </si>
  <si>
    <r>
      <t xml:space="preserve">Seguimiento a 30 de junio: </t>
    </r>
    <r>
      <rPr>
        <sz val="10"/>
        <rFont val="Arial"/>
        <family val="2"/>
      </rPr>
      <t>durante el período se realizaron y duvulgaron 44 videos con información relevante del Consejo Superior de la Judicatura a petición de los magistrados</t>
    </r>
  </si>
  <si>
    <t xml:space="preserve">Documentos visuales </t>
  </si>
  <si>
    <r>
      <rPr>
        <b/>
        <sz val="10"/>
        <rFont val="Arial"/>
        <family val="2"/>
      </rPr>
      <t>Seguimiento a 30 de junio:</t>
    </r>
    <r>
      <rPr>
        <sz val="10"/>
        <rFont val="Arial"/>
        <family val="2"/>
      </rPr>
      <t xml:space="preserve"> durante el período se realizaron 102 requerimientos que resultaron en la elaboración de 410 piezas. El 80% son infografías y el restante imágenes, presentaciones y documentos.</t>
    </r>
  </si>
  <si>
    <t>Boletines y Comunicados</t>
  </si>
  <si>
    <r>
      <rPr>
        <b/>
        <sz val="9"/>
        <rFont val="Arial"/>
        <family val="2"/>
      </rPr>
      <t>Seguimiento a 30 de junio:</t>
    </r>
    <r>
      <rPr>
        <sz val="9"/>
        <rFont val="Arial"/>
        <family val="2"/>
      </rPr>
      <t xml:space="preserve"> durante el período se realizaron 51 boletines de prensa y comunicados a petición de la presidenta del Consejo Superior de la Judicatura. En su ttotalidad fueron enviados a los medios de comunicación y se publicaron en la página web y redes sociales</t>
    </r>
  </si>
  <si>
    <t>Gestión de redes sociales</t>
  </si>
  <si>
    <t>Publicaciones</t>
  </si>
  <si>
    <r>
      <rPr>
        <b/>
        <sz val="9"/>
        <rFont val="Arial"/>
        <family val="2"/>
      </rPr>
      <t>Seguimiento a 30 de junio:</t>
    </r>
    <r>
      <rPr>
        <sz val="9"/>
        <rFont val="Arial"/>
        <family val="2"/>
      </rPr>
      <t xml:space="preserve"> durante el período analizado se publicaron 314 Tweets, 119 publicaciones en Facebook con un alcance máximo de 32395 personas, 113 publicaciones en Instagram y publicación de 45 videos en la plataforma YouTube.</t>
    </r>
  </si>
  <si>
    <t>Twitter</t>
  </si>
  <si>
    <t>Tweets</t>
  </si>
  <si>
    <t>Facebook</t>
  </si>
  <si>
    <t>Publicacionees</t>
  </si>
  <si>
    <t>Instagram</t>
  </si>
  <si>
    <t>Youtube</t>
  </si>
  <si>
    <t>Presentación seminarios y audiencias</t>
  </si>
  <si>
    <t>Eventos presentados</t>
  </si>
  <si>
    <r>
      <rPr>
        <b/>
        <sz val="10"/>
        <rFont val="Arial"/>
        <family val="2"/>
      </rPr>
      <t xml:space="preserve">Seguimiento a 30 de junio: </t>
    </r>
    <r>
      <rPr>
        <sz val="10"/>
        <rFont val="Arial"/>
        <family val="2"/>
      </rPr>
      <t>de enero a marzo se limitaron los eventos con alta afluencia de píblico por las restricciones impuestas por la crisis sanitaria, no obstante, se hizo la presentación de 6 audiencias.</t>
    </r>
  </si>
  <si>
    <t>Atención al público</t>
  </si>
  <si>
    <t>Personas atendidas</t>
  </si>
  <si>
    <r>
      <rPr>
        <b/>
        <sz val="10"/>
        <rFont val="Arial"/>
        <family val="2"/>
      </rPr>
      <t>Seguimiento a 30 de junio:</t>
    </r>
    <r>
      <rPr>
        <sz val="10"/>
        <rFont val="Arial"/>
        <family val="2"/>
      </rPr>
      <t xml:space="preserve"> de enero a marzo se atendieron en total 70 personas entre estudiantes y medios de comunicación. Cabe aclarar que de marzo a junio se han atendido requerimientos telefónicos y a través de correo electrónico dadas las restricciones impuestas por la crisis sanitaria.</t>
    </r>
  </si>
  <si>
    <t xml:space="preserve">Transmisión de Audiencia de Rendición de Cuentas </t>
  </si>
  <si>
    <t>Transmisión realizada</t>
  </si>
  <si>
    <r>
      <rPr>
        <b/>
        <sz val="9"/>
        <rFont val="Arial"/>
        <family val="2"/>
      </rPr>
      <t>Seguimiento a 30 de junio:</t>
    </r>
    <r>
      <rPr>
        <sz val="9"/>
        <rFont val="Arial"/>
        <family val="2"/>
      </rPr>
      <t xml:space="preserve"> el día 28 de mayo de 2020 se llevó a cabo la audiencia pública de rendición de cuentas, trasmitida por diferentes canales virtuales y canal institucional siguiendo los lineamientos del Acuerdo PCSJA20-11478</t>
    </r>
  </si>
  <si>
    <t>Oficina de Comunicaciones
Consejo Superior de la Judicatura-Anexo Paloquemao</t>
  </si>
  <si>
    <t>Transmisión de audiencias</t>
  </si>
  <si>
    <r>
      <rPr>
        <b/>
        <sz val="9"/>
        <rFont val="Arial"/>
        <family val="2"/>
      </rPr>
      <t>Seguimiento a 30 de junio:</t>
    </r>
    <r>
      <rPr>
        <sz val="9"/>
        <rFont val="Arial"/>
        <family val="2"/>
      </rPr>
      <t xml:space="preserve"> se trasmitieron en total 64 audiencias</t>
    </r>
  </si>
  <si>
    <t>Trámite y entrega de copias de video de audiencias</t>
  </si>
  <si>
    <t>A solicitud de periodista</t>
  </si>
  <si>
    <t>Trámite finalizado</t>
  </si>
  <si>
    <t xml:space="preserve">Agenda de audiencias </t>
  </si>
  <si>
    <t xml:space="preserve">Semanal </t>
  </si>
  <si>
    <t>Agenda</t>
  </si>
  <si>
    <r>
      <rPr>
        <b/>
        <sz val="9"/>
        <rFont val="Arial"/>
        <family val="2"/>
      </rPr>
      <t>Seguimiento a 30 de junio:</t>
    </r>
    <r>
      <rPr>
        <sz val="9"/>
        <rFont val="Arial"/>
        <family val="2"/>
      </rPr>
      <t xml:space="preserve"> se realizaron 54 agendas de audiencia</t>
    </r>
  </si>
  <si>
    <t>Boletines y comunicados</t>
  </si>
  <si>
    <t>Boletines publicados</t>
  </si>
  <si>
    <r>
      <rPr>
        <b/>
        <sz val="9"/>
        <rFont val="Arial"/>
        <family val="2"/>
      </rPr>
      <t>Seguimiento a 30 de junio:</t>
    </r>
    <r>
      <rPr>
        <sz val="9"/>
        <rFont val="Arial"/>
        <family val="2"/>
      </rPr>
      <t xml:space="preserve"> de enero a junio se realizaron 13 boletines de prensa y comunicados</t>
    </r>
  </si>
  <si>
    <t>Ruedas de prensa y entrevistas</t>
  </si>
  <si>
    <t>Eventos realizados</t>
  </si>
  <si>
    <r>
      <rPr>
        <b/>
        <sz val="9"/>
        <rFont val="Arial"/>
        <family val="2"/>
      </rPr>
      <t>Seguimiento a 30 de junio:</t>
    </r>
    <r>
      <rPr>
        <sz val="9"/>
        <rFont val="Arial"/>
        <family val="2"/>
      </rPr>
      <t xml:space="preserve"> de enero a junio se realizaron 5 ruedas de prensa. Esta actividad se realiza por demanda y autorización de los jueces</t>
    </r>
  </si>
  <si>
    <t xml:space="preserve">Ruedas de prensa </t>
  </si>
  <si>
    <t>Entrevistas a jueces</t>
  </si>
  <si>
    <t>Atención y orientación a periodistas</t>
  </si>
  <si>
    <r>
      <rPr>
        <b/>
        <sz val="9"/>
        <rFont val="Arial"/>
        <family val="2"/>
      </rPr>
      <t>Seguimiento a 30 de junio:</t>
    </r>
    <r>
      <rPr>
        <sz val="9"/>
        <rFont val="Arial"/>
        <family val="2"/>
      </rPr>
      <t xml:space="preserve"> de enero a junio se atendieron las solicitures de 118 periodistas y medios de comunicación a través de Whatsapp y a mediante correo electrónico.</t>
    </r>
  </si>
  <si>
    <t>Redes sociales</t>
  </si>
  <si>
    <r>
      <rPr>
        <b/>
        <sz val="9"/>
        <rFont val="Arial"/>
        <family val="2"/>
      </rPr>
      <t xml:space="preserve">Seguimiento a 30 de junio: </t>
    </r>
    <r>
      <rPr>
        <sz val="9"/>
        <rFont val="Arial"/>
        <family val="2"/>
      </rPr>
      <t>en el período se realizaron1 58 publicaciones en la red social Twitter del anexo Paloquemao</t>
    </r>
  </si>
  <si>
    <t xml:space="preserve">Publicaciones en la página  de la Rama Judicial </t>
  </si>
  <si>
    <r>
      <t xml:space="preserve">Seguimiento a 30 de junio: </t>
    </r>
    <r>
      <rPr>
        <sz val="9"/>
        <rFont val="Arial"/>
        <family val="2"/>
      </rPr>
      <t>en el período se realizaron 51 publicaciones en la página web www.ramajudicial.gov.co</t>
    </r>
    <r>
      <rPr>
        <b/>
        <sz val="9"/>
        <rFont val="Arial"/>
        <family val="2"/>
      </rPr>
      <t xml:space="preserve"> </t>
    </r>
    <r>
      <rPr>
        <sz val="9"/>
        <rFont val="Arial"/>
        <family val="2"/>
      </rPr>
      <t>a petición de  los magistrados. No se incluye la Revista "En Contexto"</t>
    </r>
    <r>
      <rPr>
        <b/>
        <sz val="9"/>
        <rFont val="Arial"/>
        <family val="2"/>
      </rPr>
      <t xml:space="preserve"> </t>
    </r>
    <r>
      <rPr>
        <sz val="9"/>
        <rFont val="Arial"/>
        <family val="2"/>
      </rPr>
      <t>porque se espera realizar la publicación en el segundo semestre de 2020.</t>
    </r>
  </si>
  <si>
    <t>Unidad de Asistencia Legal</t>
  </si>
  <si>
    <t>Asesoría Jurídica</t>
  </si>
  <si>
    <t xml:space="preserve">Revisión de actos administrativos </t>
  </si>
  <si>
    <t>Actos Administrativos</t>
  </si>
  <si>
    <t>Requerimientos de la Procuraduría General de la Nación</t>
  </si>
  <si>
    <t>División de Procesos Unidad de Asistencia Legal</t>
  </si>
  <si>
    <t>Atender los procesos Contencioso Administrativos</t>
  </si>
  <si>
    <t>Atender las Concilaciones Extrajudiciales</t>
  </si>
  <si>
    <t>Atender las acciones constitucionales</t>
  </si>
  <si>
    <t>Atender los incidentes de reparación Integral y partes civiles</t>
  </si>
  <si>
    <t>Realizar Comité de Defensa Judicial y Conciliación de la Dirección Ejecutiva de Administración Judicial</t>
  </si>
  <si>
    <t>Acta</t>
  </si>
  <si>
    <t>Construir manual técnico de directrices, orientaciones y políticas de defensa judicial y conciliación</t>
  </si>
  <si>
    <t>Manual</t>
  </si>
  <si>
    <t>Realizar informe trimestral de procesos judiciales</t>
  </si>
  <si>
    <t>Realizar informe anual de rendición de cuenta para la Contraloría General de la República</t>
  </si>
  <si>
    <t>División de Contratos Unidad de Asistencia Legal</t>
  </si>
  <si>
    <t xml:space="preserve">Asesoría y acompañamiento al proceso precontractual, contractual y post contractual </t>
  </si>
  <si>
    <t>Participación en Comité Estructurador y Evaluador (revisión y observaciones documentos previos proceso contractual)</t>
  </si>
  <si>
    <t>Respuesta a las observaciones jurídicas de interesados y oferentes</t>
  </si>
  <si>
    <t>informe</t>
  </si>
  <si>
    <t>Evaluación jurídica de las ofertas</t>
  </si>
  <si>
    <t>Elaboración del contrato, tramite de suscripción del mismo y solicitud de registro presupuestal</t>
  </si>
  <si>
    <t>Aprobación de las garantias</t>
  </si>
  <si>
    <t>Realizar las minutas de modificaciones, adiciones y prorrogas de los contratos  que sean requeridos por el supervisor y/o unidad beneficiaria</t>
  </si>
  <si>
    <t>Conceptos de visto bueno para adición de contratos</t>
  </si>
  <si>
    <t>Control de legalidad de las actas de liquidación de los contratos</t>
  </si>
  <si>
    <t xml:space="preserve">anual </t>
  </si>
  <si>
    <t xml:space="preserve">Custodiar la carpeta contractual  y archivar los documentos remitidos por las demás Unidades </t>
  </si>
  <si>
    <t>Adelantar los procedimientos administrativos sancionatorios contractuales cuando sea requerido por el supervisor y Unidad beneficiaria</t>
  </si>
  <si>
    <t>3.11</t>
  </si>
  <si>
    <t xml:space="preserve">Derechos de peticion, solicitud de conceptos en materia contractual </t>
  </si>
  <si>
    <t>Division de Procesos de la Unidad de Asistencia Legal</t>
  </si>
  <si>
    <t xml:space="preserve">UNIDAD DE DESARROLLO Y ANÁLISIS ESTADÍSTICO </t>
  </si>
  <si>
    <t xml:space="preserve">III. GESTION  </t>
  </si>
  <si>
    <t xml:space="preserve">PILAR ESTRATÉGICO </t>
  </si>
  <si>
    <t>PROYECTO DE INVERSIÓN</t>
  </si>
  <si>
    <t>ÍTEM</t>
  </si>
  <si>
    <t xml:space="preserve">TOTALES SECCIÓN B </t>
  </si>
  <si>
    <t>Anticorrupción y transparencia - Calidad de la justicia</t>
  </si>
  <si>
    <t>Apropiación de las directrices de los códigos de ética y de las normas nacionales sobre transparencia, rendición de cuentas y anticorrupción - Actualización y formación en estructuras de alto nivel, la norma y la guía técnica de calidad de la Rama Judicial; el MIPG para los servidores judiciales.</t>
  </si>
  <si>
    <t>Unidad de Auditoría</t>
  </si>
  <si>
    <t xml:space="preserve">ROL EVALUACIÓN Y SEGUIMIENTO </t>
  </si>
  <si>
    <t>AUDITORÍAS DE GESTIÓN</t>
  </si>
  <si>
    <t>1.1.1</t>
  </si>
  <si>
    <t>Auditoría a la prestación del servicio de audiencias virtuales y video conferencias, incluye verificación de los contratos suscritos para adquirir los equipos requeridos.</t>
  </si>
  <si>
    <t>Único</t>
  </si>
  <si>
    <t>Este rol la Unidad de Auditoría viene ejecutando las auditorías programadas en el Plan Anual de Auditoría de la vigencia 2020, las cuales se han visto limitadas por la declaratoria de emergencia sanitaria por parte del Gobierno nacional, que ha restringido la movilidad y la presencia física en las distintas dependencias administrativas.</t>
  </si>
  <si>
    <t>1.1.2</t>
  </si>
  <si>
    <t>Auditoría al procedimiento de pago de sueldos y cesantías a cargo de la Dirección Seccional de Administración Judicial de Bogotá - Cundinamarca</t>
  </si>
  <si>
    <t>1.1.3</t>
  </si>
  <si>
    <t>Auditoría al desarrollo e implementación del Plan de Gestión Ambiental de la Entidad en el nivel central y en las seccionales de Montería, Sincelejo, Cartagena y Santa Marta.</t>
  </si>
  <si>
    <t>1.1.4</t>
  </si>
  <si>
    <t>Auditoría al proceso de planeación contemplado en la Ley 152 de 1994, a los proyectos de infraestructura física para las vigencias 2018 -2019</t>
  </si>
  <si>
    <t>1.1.5</t>
  </si>
  <si>
    <t>Auditoría a la ejecución de los contratos de obra, interventoría y consultoría, suscritos durante las vigencias 2018 - 2019, con recursos de Inversión.</t>
  </si>
  <si>
    <t>1.1.6</t>
  </si>
  <si>
    <t>Auditoría de seguimiento al procedimiento para el pago de sentencias, conciliaciones y acciones constitucionales en contra de la Rama Judicial vigencia 2019</t>
  </si>
  <si>
    <t>1.1.7</t>
  </si>
  <si>
    <t>Auditoría a los resultados obtenidos mediante la ejecución de los contratos suscritos durante la vigencia 2019, para el mantenimiento y mejoramiento del aplicativo Justicia XXI WEB.</t>
  </si>
  <si>
    <t>1.1.8</t>
  </si>
  <si>
    <t>Auditoría a contratos de prestación de servicios comparativo vigencias 2018 y 2019 (Nivel Central)</t>
  </si>
  <si>
    <t>1.1.9</t>
  </si>
  <si>
    <t xml:space="preserve">Auditoría a Fondos Especiales. </t>
  </si>
  <si>
    <t>1.1.10</t>
  </si>
  <si>
    <t>Auditoría a la cuenta “pago por consignación de prestaciones laborales” (Fondos Especiales) de la Dirección Seccional de Bogotá-Cundinamarca.</t>
  </si>
  <si>
    <t>1.1.11</t>
  </si>
  <si>
    <t>Auditoría al proceso de contratación y a los resultados obtenidos mediante la ejecución de los contratos suscritos para ofrecer a la Rama Judicial un nuevo aplicativo de nómina.</t>
  </si>
  <si>
    <t>1.1.12</t>
  </si>
  <si>
    <t xml:space="preserve">Auditoría a Almacén e Inventarios de la Dirección Seccional de Administración Judicial de Tunja </t>
  </si>
  <si>
    <t>1.1.13</t>
  </si>
  <si>
    <t>Auditoría al proceso de adquisición de bienes y servicios vigencia 2019 (Nivel central y Direcciones Seccionales)</t>
  </si>
  <si>
    <t>1.1.14</t>
  </si>
  <si>
    <t>Auditoría al Proceso de pagos de sueldos y cesantías a los servidores judiciales de las Direcciones Seccionales.</t>
  </si>
  <si>
    <t>1.1.15</t>
  </si>
  <si>
    <t xml:space="preserve">Auditoría a la gestión del proceso de cobro coactivo. Y al funcionamiento del aplicativo utilizado a nivel nacional </t>
  </si>
  <si>
    <t>1.1.16</t>
  </si>
  <si>
    <t>Informe de evaluación y seguimiento al plan de mejoramiento Contraloría General de la República y Unidad de Auditoría</t>
  </si>
  <si>
    <t>Cuatrimestral</t>
  </si>
  <si>
    <t>AUDITORÍAS ESPECIALES</t>
  </si>
  <si>
    <t>1.2.1</t>
  </si>
  <si>
    <t>Auditorías al reparto de procesos judiciales por solicitudes directas. Según solicitudes que realicen partes interesadas y disponibilidad de talento humano y recursos.</t>
  </si>
  <si>
    <t>1.2.2</t>
  </si>
  <si>
    <t>Auditoría al Manejo y Control de los depósitos judiciales. Según solicitudes que realicen partes interesadas y disponibilidad de talento humano y recursos.</t>
  </si>
  <si>
    <t>1.2.3</t>
  </si>
  <si>
    <t>Auditoría al Proceso de Asistencia Legal en la Gestión de la Función Disciplinaria.</t>
  </si>
  <si>
    <t>1.2.4</t>
  </si>
  <si>
    <t>Seguimiento a la ejecución del Contrato 234 de 2018 de Servicios de Mesa de Ayuda.</t>
  </si>
  <si>
    <t>1.2.5</t>
  </si>
  <si>
    <t>Otras auditorías, según solicitudes que realicen partes interesadas y disponibilidad de talento humano y recursos.</t>
  </si>
  <si>
    <t>1.2.6</t>
  </si>
  <si>
    <t>Arqueos ocasionales de caja menor</t>
  </si>
  <si>
    <t>INFORMES DE LEY Y OTROS</t>
  </si>
  <si>
    <t>1.3.1</t>
  </si>
  <si>
    <t>Informe de gestión anual de la Unidad de Auditoría</t>
  </si>
  <si>
    <t>1.3.2</t>
  </si>
  <si>
    <t>Informe de seguimiento a las medidas de austeridad en el gasto público</t>
  </si>
  <si>
    <t>1.3.3</t>
  </si>
  <si>
    <t>Informe de seguimiento al Plan Anticorrupción y de Atención al Ciudadano</t>
  </si>
  <si>
    <t>1.3.4</t>
  </si>
  <si>
    <t>Informe de seguimiento a las quejas, sugerencias y reclamos</t>
  </si>
  <si>
    <t>1.3.5</t>
  </si>
  <si>
    <t>Informe de seguimiento a la implementación del Sistema Único de Gestión e Información de la Actividad Litigiosa del Estado (eKOGUI 2.0)</t>
  </si>
  <si>
    <t>1.3.6</t>
  </si>
  <si>
    <t>Formulario Único Reporte de Avances de la Gestión (FURAG II) - Vigencia 2019</t>
  </si>
  <si>
    <t>1.3.7</t>
  </si>
  <si>
    <t>Informe de auditaje a los estados financieros consolidados a 31 de diciembre de 2019</t>
  </si>
  <si>
    <t>1.3.8</t>
  </si>
  <si>
    <t>Informe anual de Evaluación del Control Interno Contable con corte a 31 de diciembre de 2019</t>
  </si>
  <si>
    <t>1.3.9</t>
  </si>
  <si>
    <t>Informe de verificación, recomendaciones, seguimiento y resultados sobre el cumplimiento de las normas en materia de derecho de autor sobre software</t>
  </si>
  <si>
    <t>1.3.10</t>
  </si>
  <si>
    <t>Informe de seguimiento a la ejecución presupuestal y planes de inversión a 31 de diciembre de 2019</t>
  </si>
  <si>
    <t>1.3.11</t>
  </si>
  <si>
    <t>Informe de evaluación independiente del estado del sistema de control interno (Decreto 2106 de 2019)</t>
  </si>
  <si>
    <t>1.3.12</t>
  </si>
  <si>
    <t>Informe de Seguimiento a las acciones de repetición ordenadas por el Comité de Conciliaciones de la DEAJ - Vigencia 2019</t>
  </si>
  <si>
    <t>1.3.13</t>
  </si>
  <si>
    <t>Informe de seguimiento a la Ley de Transparencia y del Derecho de Acceso a la Información Pública</t>
  </si>
  <si>
    <t>1.3.14</t>
  </si>
  <si>
    <t xml:space="preserve">Informe de evaluación al cumplimiento de las políticas de operación y seguridad del SIIF Nación </t>
  </si>
  <si>
    <t>ROL EVALUACIÓN DE LA GESTIÓN DEL RIESGO</t>
  </si>
  <si>
    <t>Verificar las actividades que sobre la administración del riesgo adelante la entidad.</t>
  </si>
  <si>
    <t>En el rol de evaluación de la gestión del riesgo la Unidad de Auditoría presta asesoría y acompañamiento en la revisión y actualización de los riesgos de los procesos del SIGCMA.</t>
  </si>
  <si>
    <t xml:space="preserve">Asesorar a la alta dirección y a los diferentes niveles de la Rama Judicial en materia de riesgos frente al modelo de las líneas de defensa: estratégica, primera y segunda. </t>
  </si>
  <si>
    <t>Asesoría</t>
  </si>
  <si>
    <t>ROL RELACIÓN CON ENTES EXTERNOS DE CONTROL</t>
  </si>
  <si>
    <t>Realizar actividades de acompañamiento y enlace con los entes de control según sus solicitudes.</t>
  </si>
  <si>
    <t>Reuniones</t>
  </si>
  <si>
    <t>Facilitar el flujo de información con los entes de control, según sus solicitudes.</t>
  </si>
  <si>
    <t>ROL ENFOQUE HACIA LA PREVENCIÓN</t>
  </si>
  <si>
    <t>Participar en comités que se encuentran establecidos y en los que asista la Unidad de Auditoría: Comité de Evaluación de Cartera, Comité de Cobro Coactivo, Comité de Defensa Judicial y Conciliación, Comité del Sistema Integrado de Gestión y Control de la Calidad y del Medio Ambiente SIGCMA, Comité Institucional de Coordinación de Control Interno y demás que sean pertinentes.</t>
  </si>
  <si>
    <t>A través del rol de enfoque a la prevención, la Unidad de Auditoría viene participando en los distintos comités en los cuales tiene voz, pero sin voto, y en las mesas y reuniones de trabajo a las que ha sido invitada, aportando conocimientos específicos, metodologías, mejores prácticas de gestión y opiniones no vinculantes, soportadas en la experticia y conocimiento de los auditores; formulando recomendaciones con alcance preventivo y ejecutando acciones de fomento de la cultura del control que sirven al CSJ para la toma de decisiones oportunas, frente al quehacer institucional y la mejora continua.</t>
  </si>
  <si>
    <t>Fomentar la cultura del control, a través de actividades de sensibilización dirigidas a los servidores judiciales, en materia de control interno y, roles y responsabilidades de las líneas de defensa.</t>
  </si>
  <si>
    <t>Realizar actividades de sensibilización en prácticas de autoevaluación del control.</t>
  </si>
  <si>
    <t>Actividades</t>
  </si>
  <si>
    <t>Participar en las diferentes mesas de trabajo y reuniones a las que sea invitada la Unidad de Auditoría.</t>
  </si>
  <si>
    <t>Asesorar a los líderes de procesos en la formulación de planes de mejoramiento producto de las auditorías internas y externas.</t>
  </si>
  <si>
    <t>Asesorías</t>
  </si>
  <si>
    <t>Gestionar formación de auditores en SECOP II.</t>
  </si>
  <si>
    <t>Capacitación</t>
  </si>
  <si>
    <t>Gestionar formación de auditados en materia de control interno.</t>
  </si>
  <si>
    <t>ROL LIDERAZGO ESTRATÉGICO</t>
  </si>
  <si>
    <t>Mantener contacto permanente con el Consejo Superior de la Judicatura</t>
  </si>
  <si>
    <t>En el rol de liderazgo estratégico la Unidad de Auditoría mantiene contacto permanente, tanto con el CSJ como con la DEAJ y los Consejos y Direcciones Seccionales, informando sobre los resultados de las auditorías, haciendo las recomendaciones correspondientes y el seguimiento al cumplimiento y efectividad de las acciones de mejora consignadas en los planes de mejoramiento vigentes. De igual forma, se viene trabajando con los líderes y gestores de los procesos, de forma coordinada con la Unidad de Planeación de la DEAJ, en el fortalecimiento de la cultura del adecuado diseño e implementación de los planes de mejoramiento, conforme al procedimiento y a la guía elaborados para tal fin.</t>
  </si>
  <si>
    <t>Informar de forma periódica al Consejo Superior de la Judicatura</t>
  </si>
  <si>
    <t>Informes</t>
  </si>
  <si>
    <t>Presentar informes y recomendaciones al Comité Institucional de Coordinación de Control Interno.</t>
  </si>
  <si>
    <t>Ejercer la Secretaría Técnica del Comité Institucional de Coordinación de Control Interno.</t>
  </si>
  <si>
    <t>Sesiones</t>
  </si>
  <si>
    <r>
      <t xml:space="preserve">Cantidad de productos pendientes  </t>
    </r>
    <r>
      <rPr>
        <sz val="10"/>
        <color theme="5"/>
        <rFont val="Arial"/>
        <family val="2"/>
      </rPr>
      <t>(FORMULA)</t>
    </r>
  </si>
  <si>
    <r>
      <rPr>
        <sz val="9"/>
        <rFont val="Arial"/>
        <family val="2"/>
      </rPr>
      <t xml:space="preserve">Avance (%) por Actividad </t>
    </r>
    <r>
      <rPr>
        <sz val="10"/>
        <rFont val="Arial"/>
        <family val="2"/>
      </rPr>
      <t xml:space="preserve"> </t>
    </r>
    <r>
      <rPr>
        <sz val="10"/>
        <color theme="5"/>
        <rFont val="Arial"/>
        <family val="2"/>
      </rPr>
      <t>(FORMULA)</t>
    </r>
  </si>
  <si>
    <r>
      <t xml:space="preserve">Avance % por producto 
</t>
    </r>
    <r>
      <rPr>
        <sz val="9"/>
        <color theme="5"/>
        <rFont val="Arial"/>
        <family val="2"/>
      </rPr>
      <t>(FORMULA)</t>
    </r>
  </si>
  <si>
    <r>
      <t xml:space="preserve">Avance Gestión  </t>
    </r>
    <r>
      <rPr>
        <sz val="9"/>
        <color theme="5"/>
        <rFont val="Arial"/>
        <family val="2"/>
      </rPr>
      <t>(FORMULA)</t>
    </r>
  </si>
  <si>
    <t>En lo recorrido en la vigencia 2020 (Corte Junio 30 de 2020) y aplicando lo establecido en el Manual de contratación 2020, se ha procedido a publicar 100 procesos de selección de contratista bajo las diferentes modalidades de selección establecidas en el Estatuto General para la Contratación Pública. Contratación directa (73), Licitación pública (1), Selección Abreviada de Menor Cuantía (1), Contratación de Mínima cuantía (15), Selección Abreviada por Subasta Inversa (2) y Tienda Virtual del Estado Colombiano (8).</t>
  </si>
  <si>
    <t>TRANSFORMACIÓN DE LA ARQUITECTURA ORGANIZACIONAL.</t>
  </si>
  <si>
    <t>* Estrategia Diseñar e implementar nuevos modelos de gestión de la oferta de justicia y generar nuevas herramientas que permitan incrementar la calidad en la producción de información de la Gestión Judicial.</t>
  </si>
  <si>
    <t>UNIDAD ADMINISTRATIVA</t>
  </si>
  <si>
    <t>Realizar los procesos de selección de contratistas</t>
  </si>
  <si>
    <t>Proceso Selección</t>
  </si>
  <si>
    <t>Revisar los estudios y documentos previos para la selección de contratistas</t>
  </si>
  <si>
    <t>Estudios Previos</t>
  </si>
  <si>
    <t>Estructurar los procesos de selección de contratistas</t>
  </si>
  <si>
    <t>Realizar el seguimiento y control de las actividades en los proceso de selección de contratistas</t>
  </si>
  <si>
    <t>Mejorar los procedimientos, metodos y modelos de gestión administrativa</t>
  </si>
  <si>
    <t xml:space="preserve">El día 29 de mayo del 2020 se realizó el Comité de Profesionales del SIGCMA, en donde se expuso la caracterización del proceso de Gestión Administrativa del SIGCMA, el cual fue evaluado por el comité y se programó su presentación ante los Líderes del sistema.
Se realizó el levantamiento de la información de las actividades para la administración y control del parque automotor y de los activos bienes muebles. Se realizaron cuatro iteraciones para estandarizar los instrumentos, los cuales serán parte integral del proceso de Gestión Administrativa.
Se realizó el seguimiento semestral a los planes de mejoramiento vigentes con la Contraloría General de la República, el cual fue remitido a la Unidad de Auditoria para su revisión.
Se realizó el seguimiento a los planes de mejoramiento vigentes con la Unidad de Auditoria del Consejo Superior de la Judicatura, el cual fue remitido a dicha unidad para su revisión
Bajo la coordinación de la Unidad de Recurso Humanos se realizó el proyecto de propuesta para la modernización de la Unidad Administrativa, relacionada con la estructura orgánica, las funciones y plantas de cargo.
</t>
  </si>
  <si>
    <t>Generar y proponer nuevas ideas para el mejoramiento de los procesos</t>
  </si>
  <si>
    <t>Caracterización Gestión Administrativa</t>
  </si>
  <si>
    <t>Documentar dos de los ejes temáticos de las operaciones que están a cargo de la Unidad, dentro del proceso de Gestión Administrativa</t>
  </si>
  <si>
    <t>Parque automotor
Bienes muebles</t>
  </si>
  <si>
    <t>Realizar el seguimiento a los planes de mejoramiento vigentes con la Contraloría General de la República</t>
  </si>
  <si>
    <t>Seguimiento CGR</t>
  </si>
  <si>
    <t>Realizar el seguimiento a los planes de mejoramiento vigentes con la Unidad de Auditoria del Consejo Superior de la Judicatura</t>
  </si>
  <si>
    <t>Seguimiento UA</t>
  </si>
  <si>
    <t>Controlar, mejorar e implementar nuevos métodos de operación de las dependencias de la Unidad</t>
  </si>
  <si>
    <t>Propuesta modernizacion</t>
  </si>
  <si>
    <t>DIVISIÓN ALMACÉN GENERAL E INVENTARIOS</t>
  </si>
  <si>
    <t>Elaborar del Manual de Administración de bienes para la Rama Judicial,  procedimientos y formatos</t>
  </si>
  <si>
    <t>Manual aprobado</t>
  </si>
  <si>
    <t>PARA SEGUIMIENTO</t>
  </si>
  <si>
    <t xml:space="preserve">Presentar al director de la Unidad el proyecto de manual y procedimientos para su revisión y aprobación. </t>
  </si>
  <si>
    <t>Presentación</t>
  </si>
  <si>
    <t xml:space="preserve">Realizar los ajustes al manual  sugeridos  por el director de la Unidad Administrativa </t>
  </si>
  <si>
    <t>Aprobación</t>
  </si>
  <si>
    <t>Presentación al comité de SIGMA de los procedimientos para su aprobación</t>
  </si>
  <si>
    <t xml:space="preserve">Procedimientos </t>
  </si>
  <si>
    <t xml:space="preserve">Presentación al Director Ejecutivo del manual para su aprobación y Divulgación e implementación del Manual aprobado </t>
  </si>
  <si>
    <t xml:space="preserve">Socialización </t>
  </si>
  <si>
    <t xml:space="preserve">Administración y entrega eficiente y oportuna de los bienes requeridos por las Altas Cortes </t>
  </si>
  <si>
    <t>Recibo y radicación de los requerimientos de las Altas Cortes</t>
  </si>
  <si>
    <t>Se recibieron las solicitudes de bienes requeridos por las Altas Cortes</t>
  </si>
  <si>
    <t xml:space="preserve">Realizar el documento de salida en el sistema de información de almacen de acuerdo con las existencias </t>
  </si>
  <si>
    <t>Se realizo la salida de bienes a las Altas Cortes el primer trimestre por valor de $2,030,929,723 correspondiente a 502,428 elementos en 512 salidas  y el segundo trimestre por valor de $700,328,276, correspondiente a 25188 elemntos en 59 salidas</t>
  </si>
  <si>
    <t xml:space="preserve">Alistamiento de los bienes solicitados por los servidores judiciales </t>
  </si>
  <si>
    <t>Se alistaron  502,428 bienes a las Altas Cortes el primer trimestre por valor de $2,030,929,723 y el segundo trimestre 25,188 bienes por valor de $700,328,276</t>
  </si>
  <si>
    <t>Entrega de los elementos a los servidores judiciales y recibo del documento del servidor judicial debidamente firmado de conformidad</t>
  </si>
  <si>
    <t>Se entregaron  502,428 bienes a las Altas Cortes el primer trimestre por valor de $2,030,929,723 y el segundo trimestre 25,188 bienes por valor de $700,328,276</t>
  </si>
  <si>
    <t>Archivo de los documentos de entrega debidamente firmados</t>
  </si>
  <si>
    <t>Se archivaron 571  documentos debidamente legalizado de los bienes entregados a las Altas Cortes</t>
  </si>
  <si>
    <t>Elaborar y remitir al servidor solicitante la certificación de no existencia de los elementos que no tengan existencias en el almacen</t>
  </si>
  <si>
    <t>Se relizaron 28 certificaciones de bienes solicitados que no tienen existencia en el Almacén</t>
  </si>
  <si>
    <t>Remisión a la Sección de compras del listado de bienes requeridos por las Altas Cortes sin existencias en el almacen</t>
  </si>
  <si>
    <t xml:space="preserve">Se remitieron a la Seccion de Compras las existencias de los bienes en el almacén solicitados </t>
  </si>
  <si>
    <t xml:space="preserve">Actualización y depuración  de los Inventarios  individuales por Corporación </t>
  </si>
  <si>
    <t>Inventarios Individuales actualizados</t>
  </si>
  <si>
    <t xml:space="preserve">Generar reporte de inventarios individual de los servidores del Consejo Superior </t>
  </si>
  <si>
    <t xml:space="preserve">Reporte </t>
  </si>
  <si>
    <t xml:space="preserve">Estos inventarios se generan y remiten en e lmes de octubre </t>
  </si>
  <si>
    <t>Toma fisíca de inventarios individuales en los  sitios de trabajo por Corporación</t>
  </si>
  <si>
    <t>Se reaalizaron el primer trimestre 200 tomas de inventario en la Corte Suprema</t>
  </si>
  <si>
    <t>Realizar los movimientos de traspaso y reintegros en el sistema de información del almacén</t>
  </si>
  <si>
    <t xml:space="preserve">Se realizaron el primer trimestre 590 traspasos de 2444 elementos y el segundo trimestre 65 traspasos a 452 elementos. Se reintegraron 848 elementos en 509 documentos  y el segundo trimestre 18 elementos en  12 documentos segundo trimestre </t>
  </si>
  <si>
    <t xml:space="preserve">Presentar semanalmente del informe con los resultados de los inventarios actualizados y los inconvenientes presentados </t>
  </si>
  <si>
    <t>Se presentaron los informes semanales inumos para el informe final del primer trimestre</t>
  </si>
  <si>
    <t>Establecer los elementos faltantes y sobrantes el resultado de la toma física de los inventarios individuales</t>
  </si>
  <si>
    <t>Este informe se presenta anualmente en el mes de diciembre</t>
  </si>
  <si>
    <t>Lagalizar los elementos devolutivos entregados en el sitio de trabajo</t>
  </si>
  <si>
    <t>Se legalizaron el primer trimetre la legalización de los escaner</t>
  </si>
  <si>
    <t>Tramitar los paz y salvos cuando se requieran</t>
  </si>
  <si>
    <t>Se tramitaron la solicitud de 182 paz y salvo el primer trimestre y 124 el segundo trimestre</t>
  </si>
  <si>
    <t>Remitir  los documentos de traspasos  para su archivo en la hoja de vida al almacén</t>
  </si>
  <si>
    <t>Se actualizaron 600 hojas de vida el primer trimestre y 50 el segundo trimestre</t>
  </si>
  <si>
    <t>Asesorar a los servidores judiciales en el manejo  y actualización de inventarios individuales</t>
  </si>
  <si>
    <t>Se tiene permanente comunicación con los alamacenistas para asesoaralos en temas relacionados con el manejo de alamacén</t>
  </si>
  <si>
    <t>Informe mensual de las tomas fisicas de inventarios realizadas</t>
  </si>
  <si>
    <t xml:space="preserve">Se recibieron los informe sobre el avance de las tomas fisicas del primer trimestre, debido a la situación el segundo trimestre no se realizaron las tomas de inventarios </t>
  </si>
  <si>
    <t>3.12</t>
  </si>
  <si>
    <t xml:space="preserve">Elaboración de los paz y salvo a los servidores retirados </t>
  </si>
  <si>
    <t xml:space="preserve">Se realizaron 182 paz y salvo el primer trimestre y 124 el segundo trimestre </t>
  </si>
  <si>
    <t>3.13</t>
  </si>
  <si>
    <t>Archivar en la hoja de vida de los servidores judiciales de los movimientos que afectan los inventarios  individuales</t>
  </si>
  <si>
    <t xml:space="preserve">Actualización y depuración de la bodega de elementos nuevos </t>
  </si>
  <si>
    <t>Bodega depurada</t>
  </si>
  <si>
    <t>Recibo de los bienes adquiridos por la entidad de acuerdo con las especificaciones tecnicas pactadas en el contrato</t>
  </si>
  <si>
    <t>Se recibieron bienes adquiridos el primer trimestre por valor de $1,433,254,7810 correspondiente a 3198 bienes y el segundo trimestre por valor de 2,09,245,693 correspondiente a 5477 bienes</t>
  </si>
  <si>
    <t xml:space="preserve"> Almacenaniento y ubicación de los bienes adquiridos por la entidad de acuerdo con las normas establecidas</t>
  </si>
  <si>
    <t>Se almacenaron  los  bienes recibidos  el primer trimestre por valor de $1,433,254,7810 y el segundo trimestre por valor de 2,09,245,693</t>
  </si>
  <si>
    <t xml:space="preserve">Creación de codigos de los bienes nuevos adquiridos </t>
  </si>
  <si>
    <t xml:space="preserve">Se crearon los codigos de los bienes adquiridos que no se encontraban en el catalogo de bienes </t>
  </si>
  <si>
    <t>Actualización del sistema de información mediante el Ingreso de los bienes adquiridos por la entidad</t>
  </si>
  <si>
    <t>Se actualizo el aplicativo SICOF por valor de  $1,433,254,7810 en el primer trimestre y el segundo trimestre por valor de 2,09,245,693</t>
  </si>
  <si>
    <t>Remitir a la División de contabilidad la certificación de los documentos para pago</t>
  </si>
  <si>
    <t>Se remitio a la División de contabilidad para el pago correspondiente de los bienes adquiridos por la Entidad</t>
  </si>
  <si>
    <t>Realizar inventarios selectivos periódicamente de los bienes existentes en bodega</t>
  </si>
  <si>
    <t>Se realizo un inventario selectivo el segundo trimestre</t>
  </si>
  <si>
    <t xml:space="preserve">Remision de listado con las existencias por Corporación a los Coordinadores Administrativos </t>
  </si>
  <si>
    <t>Se enviaron las Existencias en el almacén a los coordinadores administrativos</t>
  </si>
  <si>
    <t>4.8</t>
  </si>
  <si>
    <t>Efectuar bimestralmente un análisis de los consumos de las Altas Cortes, con miras a determinar  la rotación de todos y cada uno de los elementos.</t>
  </si>
  <si>
    <t>Se realizo el analisis de los elementos que tienen poca rotación en cada Alta Corte y se remitio a cada Coordinador Administrativo para su disposición de los mismos el primer trimestre.</t>
  </si>
  <si>
    <t>4.9</t>
  </si>
  <si>
    <t>Realizar un analisis  de los elementos de consumo que por su baja rotación han quedado obsoletos</t>
  </si>
  <si>
    <t>4.10</t>
  </si>
  <si>
    <t xml:space="preserve">Solicitar la baja de los elementos obsoletos </t>
  </si>
  <si>
    <t># Productos actividad 2</t>
  </si>
  <si>
    <t>Se realizo el comité de bajas el 11 de marzo aprobando la baja de los siguentes elementos: vehiculos, camputadores, fax, cosedoras y perforadoras y elementos de consumo obsoletos</t>
  </si>
  <si>
    <t>4.11</t>
  </si>
  <si>
    <t>Entrega de los elementos dados de baja al gestor para su disposición final</t>
  </si>
  <si>
    <t>acta de entrega</t>
  </si>
  <si>
    <t xml:space="preserve">Depuración de la bodega de bienes reintegrados </t>
  </si>
  <si>
    <t xml:space="preserve">Recogida y entrega de los bienes reintegrados por los servidores judiciales en los sitios de trabajo </t>
  </si>
  <si>
    <t xml:space="preserve">Se reintegraron 848 elementos en 509 documentos  y el segundo trimestre 18 elementos en  12 documentos segundo trimestre </t>
  </si>
  <si>
    <t>Recibo de los bienes reintegrados por los servidores judiciales</t>
  </si>
  <si>
    <t>semanal</t>
  </si>
  <si>
    <t>Bienes</t>
  </si>
  <si>
    <t>Analisis de los bienes  reintegrados  en inservibles y obsoletos por fecha de adquisición</t>
  </si>
  <si>
    <t xml:space="preserve">Archivo actualizado </t>
  </si>
  <si>
    <t>Se analizo el primer trimestre los bienes reintegrados de acuerdo a la fecha de adquisición determinando su cantidad de acuerdo alo reportado en el sistema</t>
  </si>
  <si>
    <t>Inventario fisíco de los bienes para dar de baja</t>
  </si>
  <si>
    <t xml:space="preserve">Se realizo el inventario  de los bienes tegnologicos obsoletos para bajas </t>
  </si>
  <si>
    <t>Solicitud de concepto tecnico para la baja</t>
  </si>
  <si>
    <t>oficio</t>
  </si>
  <si>
    <t xml:space="preserve">Se solicito el concepto tegnico a la Unidad de Informatica de los bienes tegnologicos obsoletos </t>
  </si>
  <si>
    <t xml:space="preserve">Estudio y recomendación para la disposición final de los bienes dados de baja </t>
  </si>
  <si>
    <t>Pendiente la firma de las Resoluciones de baja para hacer la disposición final de los bienes dados de baja</t>
  </si>
  <si>
    <t xml:space="preserve">Alistamiento y entrega de los bienes dados de baja para su disposición final </t>
  </si>
  <si>
    <t>Bienes y documentos</t>
  </si>
  <si>
    <t xml:space="preserve">Reporte de los movimientos mensuales del sistema  de información de almacen y su correspondiente aseguramiento </t>
  </si>
  <si>
    <t>Reporte oportuno</t>
  </si>
  <si>
    <t xml:space="preserve">Se envia mensualmente despues del cierre del aplicativo de Almacén el reporte correspondiente al corredor de seguros </t>
  </si>
  <si>
    <t xml:space="preserve">Cumplimiento </t>
  </si>
  <si>
    <t>Se crearon los codigos de los elementos nuevos solicitados por las Direcciones Seccionales</t>
  </si>
  <si>
    <t>Reclasificar los bienes devolutivos en bienes de consumo controlado</t>
  </si>
  <si>
    <t>Actualizar Inventario</t>
  </si>
  <si>
    <t>Se realizo el primer trimestre la clasificacion correspondiente</t>
  </si>
  <si>
    <t>Realizar el cierre mensual del almacen del nivel central</t>
  </si>
  <si>
    <t xml:space="preserve">Cierre </t>
  </si>
  <si>
    <t>Se realizo el cierre mensual de almacen el primer día habil del mes.</t>
  </si>
  <si>
    <t>Remitir a la División de contabilidad la certificación de los saldos mensuales de almacen</t>
  </si>
  <si>
    <t>Certificación</t>
  </si>
  <si>
    <t xml:space="preserve">Se envia mensualmente despues del cierre del aplicativo de Almacén a la División de Contabilidad el reporte </t>
  </si>
  <si>
    <t>Realizar y remitir mensualmente el Informe de Seguros al corredor</t>
  </si>
  <si>
    <t>Asesoria y acompañamiento en  Direcciones Seccionales en temas propios del almacen</t>
  </si>
  <si>
    <t>Asesoria</t>
  </si>
  <si>
    <t>Asesoria permanente a los almacenistas Seccionales en los temas propios del manejo del almacen y su aplicativo</t>
  </si>
  <si>
    <t xml:space="preserve">Coordinar y controlar el cierre mensual de almacén en la Direcciones Seccionales </t>
  </si>
  <si>
    <t>Coordinación</t>
  </si>
  <si>
    <t>Coordinación mensual del cierre de todas las Direcciones Seccionales a traves del correo electronico y un grupo creado para ello</t>
  </si>
  <si>
    <t>PILAR ESTRATÉGICO DE TRANSFORMACIÓN DE LA ARQUITECTURA ORGANIZACIONAL</t>
  </si>
  <si>
    <t>UNIDAD ADMINISTRATIVA - DIVISIÓN DE SERVICIOS ADMINISTRATIVOS - SECCIÓN COMPRAS</t>
  </si>
  <si>
    <t>Elaboración y publicación el Plan Anual de Adquisiciones de la vigencia</t>
  </si>
  <si>
    <t>Publicación PAA</t>
  </si>
  <si>
    <t>Consolidar plan de compras de funcionamiento Nivel Central</t>
  </si>
  <si>
    <t>Plan de Compras</t>
  </si>
  <si>
    <t>Consolidar plan de adquisicion de bienes y servicios de la vigencia</t>
  </si>
  <si>
    <t>PAA</t>
  </si>
  <si>
    <t>Actualización del PAA</t>
  </si>
  <si>
    <t>Actualización PAA</t>
  </si>
  <si>
    <t>Verificar el cumplimiento del PAA 2019</t>
  </si>
  <si>
    <t>PAA 2019 - SIRECI</t>
  </si>
  <si>
    <t>Estrategia Diseñar e implementar nuevos modelos de gestión de la oferta de justicia y generar nuevas herramientas que permitan incrementar la calidad en la producción de información de la Gestión Judicial.</t>
  </si>
  <si>
    <t>Garanizar la adquisición de los bienes que requiere el nivel central de la Rama Judicial</t>
  </si>
  <si>
    <t>Elaborar los estudios de mercado respecto de las necesidades de bienes de la entidad</t>
  </si>
  <si>
    <t>Estudios consolidados</t>
  </si>
  <si>
    <t>Elaborar los estudios previos y documentos precontractuales</t>
  </si>
  <si>
    <t>Estudios previos</t>
  </si>
  <si>
    <t>Adelantar la evaluación de los procesos de bienes que corresponden a la Unidad Administrativa</t>
  </si>
  <si>
    <t>Evaluaciones realizadas</t>
  </si>
  <si>
    <t>Supervisar los contratos que asigne el ordenador del gasto.</t>
  </si>
  <si>
    <t>Informe de supervisión</t>
  </si>
  <si>
    <t>Adelantar los trámites de pago de los contratos de bienes sobre los cuales se ejerce la supervisión</t>
  </si>
  <si>
    <t>factura con soportes</t>
  </si>
  <si>
    <t>Diseñar e implementar nuevos modelos de gestión de la oferta de justicia y generar nuevas herramientas que permitan incrementar la calidad en la producción de información de la Gestión Judicial.</t>
  </si>
  <si>
    <t>UNIDAD ADMINISTRATIVA - DIVISIÓN DE SERVICIOS ADMINISTRATIVOS</t>
  </si>
  <si>
    <t>Garantizar la prestación de los servicios administrativos</t>
  </si>
  <si>
    <t>Unidad de medida producto actividad 1</t>
  </si>
  <si>
    <t># Productos actividad 1</t>
  </si>
  <si>
    <t>Suministrar los tiquetes aéreos para el nivel central</t>
  </si>
  <si>
    <t>Tiquete</t>
  </si>
  <si>
    <t>Atender el trámite el pago de viáticos por comisiones de servicio del nivel central.</t>
  </si>
  <si>
    <t>Comisión</t>
  </si>
  <si>
    <t>Garantizar el servicio de fotocopiado en las sedes del Nivel Central</t>
  </si>
  <si>
    <t>Servicio mes</t>
  </si>
  <si>
    <t>Adelantar las actividades de conciliación y seguimiento al servicio de franquicia en la Rama Judicial.</t>
  </si>
  <si>
    <t>Conciliación</t>
  </si>
  <si>
    <t>Periodo tarea 5</t>
  </si>
  <si>
    <t># Actividades tarea 5</t>
  </si>
  <si>
    <t>Unidad de medida tarea 5</t>
  </si>
  <si>
    <t>Elaborar el anteproyecto y proyecto de presupuesto de gastos generales del nivel central.</t>
  </si>
  <si>
    <t>Unidad de medida producto actividad 2</t>
  </si>
  <si>
    <t>Respecto a la elaboración del anteproyecto de presupuesto, se consolidó lo enviado por cada unidad ajustándolo y organizándolo por rubros presupuestales, consolidado general que se remitió a la unidad de Planeación para la presentación ante la sala del Consejo Superior de la Judicatura y posterior remisión al Ministerio de Hacienda.</t>
  </si>
  <si>
    <t>Requerir a las unidades y áreas sobre las necesidades de cada una.</t>
  </si>
  <si>
    <t>Oficio</t>
  </si>
  <si>
    <t>Consolidar los requerimientos por rubro y unidad.</t>
  </si>
  <si>
    <t>Cuadro consolidado</t>
  </si>
  <si>
    <t>Verificar y reportar a la Unidad de Planeación la infomración consolidada del anteproyecto y/o proyecto de presupuesto.</t>
  </si>
  <si>
    <t>Documento enviado</t>
  </si>
  <si>
    <t>Tarea 4</t>
  </si>
  <si>
    <t>Periodo tarea 4</t>
  </si>
  <si>
    <t># Actividades tarea 4</t>
  </si>
  <si>
    <t>Unidad de medida tarea 4</t>
  </si>
  <si>
    <t>Tarea 5</t>
  </si>
  <si>
    <t>Coordinar la Ejecución presupuestal de gastos generales, según las necesidades de las Unidades Ejecutoras.</t>
  </si>
  <si>
    <t>Respecto a la ejecución presupuestal, se tomó la pariodicidad anual pero indicando una (1) actividad mensual, porque es indeterminado el númeor de servivios solicitados y atendidos para individualizar la cantidad. Por eso y habiendo atendido todos los requerimiento durante el semestre, se fijó como meta de cumplimiento 6 que corresponde a los seis meses transcurridos de la anualidad.
Respecto a los traslados presupuestales se indica tambien en cantidad de actividades 12 proyectando una (1) mensual, sin embargo las necesidades de traslado se han incrementado debido a los requerimiento de bienes y servicios por la emergencia sanitaria.</t>
  </si>
  <si>
    <t>Reportes de SIIF, para hacer seguimiento a la ejecución.</t>
  </si>
  <si>
    <t>Hacer seguimiento a la ejecución contractual, para determinar necesidades futuras de recursos. (optimizar la ejecución)</t>
  </si>
  <si>
    <t>Efectuar los traslados presupuestales que se requieran para la optima distribución de los recursos.</t>
  </si>
  <si>
    <t>Solicitud tramitada</t>
  </si>
  <si>
    <t>UNIDAD ADMINISTRATIVA - DIVISION SERVICIOS ADMINISTRATIVOS - SEGUROS</t>
  </si>
  <si>
    <t>RECEPCION, DISTRIBUCIÓN Y REGISTRO DE LA CORRESPONDENCIA A CARGO DEL AREA DE SEGUROS</t>
  </si>
  <si>
    <t>Periodo actividad 1</t>
  </si>
  <si>
    <t>RECIBO Y DISTRIBUCION DE CORRESPONDENCIA A NIVEL NACIONAL</t>
  </si>
  <si>
    <t xml:space="preserve">Planillas </t>
  </si>
  <si>
    <t>REGISTRO Y CONTROL DE CORRESPONDENCIA EN LOS MEDIOS DISPUESTOS PARA TAL FIN</t>
  </si>
  <si>
    <t>Base de datos - SIGOBIUS</t>
  </si>
  <si>
    <t>ELABORAR Y PROYECTAR COMUNICACIONES DEL AREA DE SEGUROS</t>
  </si>
  <si>
    <t>ELABORAR LAS COMUNICACIONES PARA LOS CLIENTES INTERNOS Y EXTERNOS</t>
  </si>
  <si>
    <t>Base de datos, SIGOBIUS</t>
  </si>
  <si>
    <t xml:space="preserve">CLASIFICAR Y SALVAGUARDAR EL ARCHIVO DE LAS ACTIVODADES REALIZADAS POR EL AREA DE SEGUROS </t>
  </si>
  <si>
    <t>Periodo actividad 2</t>
  </si>
  <si>
    <t>REALIZAR EL ALISTAMIENTO Y REMISION DEL ARCHIVO DE GESTION Y SUPERVISION DE CONTRATOS  DEL AREA DE SEGUROS AL ARCHIVO CENTRAL</t>
  </si>
  <si>
    <t>Base de datos, expedientes de siniestros y archivo de gestión</t>
  </si>
  <si>
    <t>SOLICITUD CERTIFICADOS DE DISPONIBILIDAD PRESUPUESTAL</t>
  </si>
  <si>
    <t>EFECTUAR LA SOLICITUD Y REVISION DE LOS CDP PARA LA VIGENCIA</t>
  </si>
  <si>
    <t>mes</t>
  </si>
  <si>
    <t>CDP</t>
  </si>
  <si>
    <t>SOLICITUD CERTIFICADOS DE REGISTRO PRESUPUESTAL</t>
  </si>
  <si>
    <t>EFECTUAR LA SOLICITUD Y REVISION DE LOS RP PARA LA VIGENCIA</t>
  </si>
  <si>
    <t>Mes</t>
  </si>
  <si>
    <t>RP</t>
  </si>
  <si>
    <t>ACTUALIZACION DEL MANUAL DE SEGUROS</t>
  </si>
  <si>
    <t>REALIZACION MESA DE TRABAJO PARA PRESENTACION Y ESTUDIO DE PROPUESTAS DE AJUSTE</t>
  </si>
  <si>
    <t>Actas de Reunión</t>
  </si>
  <si>
    <t>ELABORACION PROYECTO DE AJUSTE MANUAL DE SEGUROS</t>
  </si>
  <si>
    <t>Manual de Seguros</t>
  </si>
  <si>
    <t>REVISION DOCUMENTO DE AJUSTE MANUAL DE SEGUROS</t>
  </si>
  <si>
    <t>PRESENTACION Y APROBACION MANUAL DE SEGUROS AJUSTADO</t>
  </si>
  <si>
    <t>DISTRIBUCION MANUAL DE SEGUROS AJUSTADO</t>
  </si>
  <si>
    <t>Comunicaciones</t>
  </si>
  <si>
    <t>REALIZAR SEGUIMIENTO AL CONTRATO DE INTERMEDIACION  DE SEGUROS</t>
  </si>
  <si>
    <t xml:space="preserve">REALIZAR SEGUIMIENTO DEL AVISO, FORMALIZACION, DEFINICIÓN Y PAGO DE LOS SINIESTRO </t>
  </si>
  <si>
    <t>Comité de seguros, actas de reunión, informe de actividades</t>
  </si>
  <si>
    <t>REALIZAR SEGUIMIENTO AL PLAN DE PREVENCION DE PERDIDAS</t>
  </si>
  <si>
    <t xml:space="preserve">REVISION DE LA ACTUALIZACION DE LOS VALORES ASEGURADOS </t>
  </si>
  <si>
    <t>ELABORACIÓN Y REVISION CERTIFICACIONES DE CONTRATOS</t>
  </si>
  <si>
    <t>Certificaciones</t>
  </si>
  <si>
    <t>REALIZAR SEGUIMIENTO AL CONTRATO DE SEGUROS</t>
  </si>
  <si>
    <t>REALIZAR SEGIMIENTO A LA DEFINICIÓN Y PAGO DE LOS SINIESTROS</t>
  </si>
  <si>
    <t>Enero - Diciembre</t>
  </si>
  <si>
    <t>Actas de Reunión - Comité de Seguros</t>
  </si>
  <si>
    <t>RECEPCIONAR , VERIFICAR Y TRAMITAR LOS PAGOS  DE LOS  CONTRATOs A CARGO DEL AREA DE SEGUROS</t>
  </si>
  <si>
    <t>SOLICITUD CERTIFICADOS Y CUENTAS DE COBRO DE POLIZAS</t>
  </si>
  <si>
    <t>ELABORACION DOCUMENTOS PARA EL PAGO DE CONTRATOS ESTABLECIDOS POR LA ENTIDAD</t>
  </si>
  <si>
    <t>Radicado Cuentas</t>
  </si>
  <si>
    <t xml:space="preserve">SEGUIMIENTO PROCESO DE PAGO </t>
  </si>
  <si>
    <t>SOLICITUD Y ARCHIVO SOPORTES DE PAGO</t>
  </si>
  <si>
    <t>Comprobantes de pago</t>
  </si>
  <si>
    <t>REMISION SOPORTES PAGO CORREDOR DE SEGUROS</t>
  </si>
  <si>
    <t>ELABORACION DE LAS CARACTERIZACIONES DE LOS PROCESOS DEL AREA DE SEGUROS</t>
  </si>
  <si>
    <t>ELABORAR LA CARACTERIZACION DEL PROCESO ASEGURAMIENTO Y ACTUALIZACION DE VALORES ASEGURADOS DE LOS BIENES, DERECHOS PATRIMONIALES Y VIDA DE LOS EMPLEADOS Y FUNCIONARIOS</t>
  </si>
  <si>
    <t xml:space="preserve">Caracterización </t>
  </si>
  <si>
    <t>ELABORAR LA CARACTERIZACION DEL PROCESO TRAMITE DE SINIESTROS</t>
  </si>
  <si>
    <t>ELABORAR LA CARACTERIZACION DEL PROCESO PLAN DE PREVENCION DE PERDIDAS</t>
  </si>
  <si>
    <t>IDENTIFICACIÓN, EVALUACION Y MITGACION DE LOS RIESGOS OPERATIVOSDEL AREA DE SEGUROS</t>
  </si>
  <si>
    <t xml:space="preserve">REALIZACION MESA DE TRABAJO PARA DEFINIR LA METODOLOGIA DE IDENTIFICACION Y VALORACION DE LOS RIESGOS OPERATIVOS DEL AREA DE SEGUROS </t>
  </si>
  <si>
    <t>IDENTIFICACION Y VALORACION DE LOS RIESGOS OPERATIVOS DEL AREA DE SEGUROS</t>
  </si>
  <si>
    <t>Matriz de Riesgos</t>
  </si>
  <si>
    <t>DEFINICION E IMPLEMENTACION DE LOS CONTROLES PARA LA MITIGACION DE LOS RIESGOS OPERATIVOS DEL AREA DE SEGUROS</t>
  </si>
  <si>
    <t>ELABORACION DE LA MATRIZ DE RIESGOS E IDENTIFICACIÓN DEL RIESGO RESIDUAL</t>
  </si>
  <si>
    <t>TRANSFORMACIÓN DE LA ARQUITECTURA ORGANIZACIONAL</t>
  </si>
  <si>
    <t>No aplica</t>
  </si>
  <si>
    <t>UNIDAD ADMINISTRATIVA DIVISION SERVICIOS ADMINISTRATIVOS - SECCIÓN SERVICIOS TÉCNICOS</t>
  </si>
  <si>
    <t>Actividad 1: Mejorar los procedimientos, metodos y modelos de gestión administrativa</t>
  </si>
  <si>
    <t>Procedimiento</t>
  </si>
  <si>
    <t>Crear procedimientos relacionados con prestación de servicios técnicos</t>
  </si>
  <si>
    <t xml:space="preserve">Actualizar procedimientos relacionados con servicios públicos domiciliarios y telefonía móvil </t>
  </si>
  <si>
    <t>Participar en los procedimientos y otros documentos relacionados con mantenimiento</t>
  </si>
  <si>
    <t>Actividad 2: Administrar las sedes del Nivel Central y garantizar la prestación de los servicios administrativos</t>
  </si>
  <si>
    <r>
      <rPr>
        <b/>
        <sz val="7"/>
        <rFont val="Arial"/>
        <family val="2"/>
      </rPr>
      <t>Se elaboraron o revisaron los siguientes documentos y estudios previos:</t>
    </r>
    <r>
      <rPr>
        <sz val="7"/>
        <rFont val="Arial"/>
        <family val="2"/>
      </rPr>
      <t xml:space="preserve">
1. Publicaciones Diario Oficial (Servicios Técnicos); 2. Productos audiovisuales (CENDOJ); 3. Impresos y publicaciones (CENDOJ); 4. Tarjetas profesionales de abogado (URNA); 5. Mantenimiento Rayos X y arcodetector  (CAPJ); 6. Empastes (Altas Cortes); 7. Mantenimiento aire acondicionado (CAPJ); 8. Arrendamiento equipos fotocopiado (Altas Cortes); 9. Transporte terrestre de elementos (Almacén); 10. Avisos señalización COVID-19 (Recursos Humanos)
</t>
    </r>
    <r>
      <rPr>
        <b/>
        <sz val="7"/>
        <rFont val="Arial"/>
        <family val="2"/>
      </rPr>
      <t xml:space="preserve">Con corte a 30 de junio de 2020, se supervisaron los siguientes contratos en la Sección Servicios Técnicos y en apoyo de la División de Servicios Administrativos y unidades del Consejo Superior de la Judicatura:
</t>
    </r>
    <r>
      <rPr>
        <sz val="7"/>
        <rFont val="Arial"/>
        <family val="2"/>
      </rPr>
      <t xml:space="preserve">1. Contrato 221 de 2018 - Mantenimiento Ascensores Schindler (Servicios Técnicos)
2. Contrato 228 de 2018 - Custodia medios Informáticos (Servicios Técnicos)
3. Contrato 051 de 2019 - Suscripción Diario Oficial (Servicios Técnicos)
4. Contrato 124 de 2019 - Interventoría RX detector de explosivos, arcos detectores de metales y molinetes control de acceso (Servicios Administrativos)
5. Contrato 138 de 2019 - Inspección y certificación ascensores y puertas eléctricas (Servicios Técnicos)
6. Contrato 141 de 2019 - Arrendamiento Torre D C.C. Av. Chile (Servicios Administrativos)
7. Contrato 173 de 2019- Obras Civiles Construcción Cuarto Residuos DEAJ  (Servicios Técnicos)
8. Contrato 184 de 2019 - Interventoría CCT (Servicios Administrativos)
9. Contrato 193 de 2019 - Avantel Oficina de Seguridad (Servicios Administrativos)
10. Contrato 208 de 2019 - Tarjetas profesionales URNA (Servicios Técnicos)
11. Contrato 217 de 2019 - Publicación Avisos de Prensa (Servicios Técnicos)
12. Contrato 032 de 2020 - Publicación Diario Oficial (Servicios Técnicos)
13. Contrato 059 de 2020 - Impresos y publicaciones CENDOJ (Servicios Administrativos)
14. Contrato 060 de 2020 - RTVC CENDOJ (Servicios Administrativos)
15. Contrato 081 de 2020 - Empastes ALTAS CORTES  (Servicios Técnicos)
</t>
    </r>
    <r>
      <rPr>
        <b/>
        <sz val="7"/>
        <rFont val="Arial"/>
        <family val="2"/>
      </rPr>
      <t xml:space="preserve">Se realiza apoyo técnico a la supervisión para los edificios de la DEAJ y Mónaco, de los siguientes contratos:
</t>
    </r>
    <r>
      <rPr>
        <sz val="7"/>
        <rFont val="Arial"/>
        <family val="2"/>
      </rPr>
      <t xml:space="preserve">1. Contrato 235 de 2018 - Mantenimiento equipos hidraulicos; 2. Contrato 076 de 2020 - Mantenimiento arcodetector DEAJ
</t>
    </r>
    <r>
      <rPr>
        <b/>
        <sz val="7"/>
        <rFont val="Arial"/>
        <family val="2"/>
      </rPr>
      <t xml:space="preserve">Se realiza supervisión de los siguientes contratos de mantenimiento:
</t>
    </r>
    <r>
      <rPr>
        <sz val="7"/>
        <rFont val="Arial"/>
        <family val="2"/>
      </rPr>
      <t xml:space="preserve">1. Contrato 221 de 2018 - Mantenimiento Ascensores Schindler
2. Contrato 227 de 2018 - Acceso vehicular y peatonal DEAJ
</t>
    </r>
    <r>
      <rPr>
        <b/>
        <sz val="7"/>
        <rFont val="Arial"/>
        <family val="2"/>
      </rPr>
      <t xml:space="preserve">Se realiza mantenimiento básico para los edificios DEAJ y Mónaco.
</t>
    </r>
    <r>
      <rPr>
        <sz val="7"/>
        <rFont val="Arial"/>
        <family val="2"/>
      </rPr>
      <t xml:space="preserve">Diariamente se realiza un mantenimiento básicos por parte del personal de la Sección Servicios Técnicos
</t>
    </r>
    <r>
      <rPr>
        <b/>
        <sz val="7"/>
        <rFont val="Arial"/>
        <family val="2"/>
      </rPr>
      <t>A corte 30 de junio del año 2020 se realizaron publicaciones así:
1.</t>
    </r>
    <r>
      <rPr>
        <sz val="7"/>
        <rFont val="Arial"/>
        <family val="2"/>
      </rPr>
      <t xml:space="preserve"> Veinticuatro (24) publicaciones de avisos de prensa en diarios de amplia circulación nacional: Enero 1; Febrero 12; Marzo 5; Abril 2; Mayo 2 y Junio 2
</t>
    </r>
    <r>
      <rPr>
        <b/>
        <sz val="7"/>
        <rFont val="Arial"/>
        <family val="2"/>
      </rPr>
      <t xml:space="preserve">2. </t>
    </r>
    <r>
      <rPr>
        <sz val="7"/>
        <rFont val="Arial"/>
        <family val="2"/>
      </rPr>
      <t xml:space="preserve">Dos (2) publicaciones en el Diario Oficial: Marzo 1; Abril 1
</t>
    </r>
    <r>
      <rPr>
        <b/>
        <sz val="7"/>
        <rFont val="Arial"/>
        <family val="2"/>
      </rPr>
      <t>*</t>
    </r>
    <r>
      <rPr>
        <sz val="7"/>
        <rFont val="Arial"/>
        <family val="2"/>
      </rPr>
      <t>Se realizó el proceso para garantizar dos (2) membresías del Consejo de Estado</t>
    </r>
    <r>
      <rPr>
        <b/>
        <sz val="7"/>
        <rFont val="Arial"/>
        <family val="2"/>
      </rPr>
      <t xml:space="preserve"> </t>
    </r>
    <r>
      <rPr>
        <sz val="7"/>
        <rFont val="Arial"/>
        <family val="2"/>
      </rPr>
      <t xml:space="preserve">con la Asociación Iberoamericana de Tribunales de Justicia Fiscal y Administrativa AIT y la Asociación  Internacional de Altas Jurisdicciones Administrativas – AIHJA
</t>
    </r>
    <r>
      <rPr>
        <b/>
        <sz val="7"/>
        <rFont val="Arial"/>
        <family val="2"/>
      </rPr>
      <t>*</t>
    </r>
    <r>
      <rPr>
        <sz val="7"/>
        <rFont val="Arial"/>
        <family val="2"/>
      </rPr>
      <t xml:space="preserve">Se encuentra en ejecución el contrato 138 de 2019, el cual tiene por objeto la inspección y certificación ascensores y puertas eléctricas del Palacio de Justicia, Sede Anexa, DEAJ y edificio Mónaco. A la fecha se han certificados 12 ascensores y 4 puertas eléctricas.
</t>
    </r>
    <r>
      <rPr>
        <b/>
        <sz val="7"/>
        <rFont val="Arial"/>
        <family val="2"/>
      </rPr>
      <t>*</t>
    </r>
    <r>
      <rPr>
        <sz val="7"/>
        <rFont val="Arial"/>
        <family val="2"/>
      </rPr>
      <t>Seguimiento, control del servicio y pago de facturas de manera mensual. Adicionamente, se realizan informes y reportes mensuales de consumo en el marco del SIGMA</t>
    </r>
  </si>
  <si>
    <t>Elaborar o revisar los estudios y documentos previos para la selección de contratistas</t>
  </si>
  <si>
    <t>Estudios y documentos previos</t>
  </si>
  <si>
    <t>Supervisar contratos</t>
  </si>
  <si>
    <t>Informes de supervisión</t>
  </si>
  <si>
    <t>Asegurar el servicio de mantenimiento a las edificaciones del nivel central</t>
  </si>
  <si>
    <t>Informes de supervisión, factura y hoja de vida de equipos; Reporte de servicios de mantenimiento básico</t>
  </si>
  <si>
    <t>Garantizar las publicaciones que el nivel central requiera</t>
  </si>
  <si>
    <t>Informes de supervisión, factura y publicaciones</t>
  </si>
  <si>
    <t>Garantizar las traducciones e interpretaciones que la Corte Suprema de Justicia requiera</t>
  </si>
  <si>
    <t>Oficio de designación de traductor o intérprete y Resolución de reconocimiento y pago</t>
  </si>
  <si>
    <t>Garantizar  el pago de las membresías del Consejo de Estado</t>
  </si>
  <si>
    <t>Resoluciones de reconocimiento y pago</t>
  </si>
  <si>
    <t>Asegurar la certificación de sistemas de transporte vertical y puertas eléctricas</t>
  </si>
  <si>
    <t>Certificados del ente de inspección acreditado por el ONAC</t>
  </si>
  <si>
    <t>Garantizar el servicio de telefonía móvil que el nivel central requiera</t>
  </si>
  <si>
    <t>Plan corporativo renovado</t>
  </si>
  <si>
    <t xml:space="preserve">Garantizar el control y pago de los servicios públicos domiciliarios y de telefonía móvil </t>
  </si>
  <si>
    <t>Factura</t>
  </si>
  <si>
    <t>Garantizar y controlar el trámite de cuentas para pago (Facturas de contratos y resoluciones de recocimiento y pago)</t>
  </si>
  <si>
    <t>UNIDAD ADMINISTRATIVA - DIVISIÓN DE SERVICIOS ADMINISTRATIVOS - SECCIÓN TRANSPORTES</t>
  </si>
  <si>
    <t>Crear procedimientos relacionados con la administración del parque automotor</t>
  </si>
  <si>
    <t>Procedimientos formulados, se encuentran en ajustes y revisión</t>
  </si>
  <si>
    <t>Crear procedimientos relacionados con incentivo por uso de bicicleta</t>
  </si>
  <si>
    <t>Actividad 2: Administración del parque automotor de la rama judicial</t>
  </si>
  <si>
    <t>Garantizar  el registro del parque automotor conforme al Plan Estratégico de Seguridad Víal</t>
  </si>
  <si>
    <t>Base de datos con registros actualizados, informes.</t>
  </si>
  <si>
    <t>Se mantiene registro permanente en bases de datos y se solicita actualizacion de datos a Seccionales</t>
  </si>
  <si>
    <t>Supervisar contratos de mantenimiento de vehiculos nivel central</t>
  </si>
  <si>
    <t>Informes de supervisión, factura y soportes de ejecución</t>
  </si>
  <si>
    <t>Cumplidos y trámites de facturas, control financiero</t>
  </si>
  <si>
    <t>Programación de mantenimiento nivel central</t>
  </si>
  <si>
    <t>Informes de programación y avance</t>
  </si>
  <si>
    <t>Se ajusta de acuerdo a necesidades, debido al incio de la cuarentena la programación ha estado sujeta a disponibilidad de autorización de contratistas</t>
  </si>
  <si>
    <t>Garantizar condiciones técnicas de solicitudes de mantenimiento nivel central</t>
  </si>
  <si>
    <t>Informes de supervisión y soportes de ejecución</t>
  </si>
  <si>
    <t>Se ejecuta mediante contrato de prestación de servicios del Ing Julio Motta</t>
  </si>
  <si>
    <t>Asegurar el servicio de suministro de combustible nivel central</t>
  </si>
  <si>
    <t>Cumplidos y trámites de facturas, control financiero, controles de uso correcto de chip</t>
  </si>
  <si>
    <t>Garantizar disponibilidad de vehiculos para el nivel central</t>
  </si>
  <si>
    <t>Informes de reporte de estado y disponibilidad</t>
  </si>
  <si>
    <t>Listados de vehiculos disponibles y en prestamo</t>
  </si>
  <si>
    <t>Garantizar disponibilidad vehiculos renting Corte Suprema</t>
  </si>
  <si>
    <t>Supervisar nuevas compras de parque automotor</t>
  </si>
  <si>
    <t>únicamente se ha realizado comprar de 51 camionetas que se encuentra pendiente de entrega con solicitud de prorroga por cuarentena</t>
  </si>
  <si>
    <t>Garantizar el desarrollo de sesiones del Comité de Seguridad Víal</t>
  </si>
  <si>
    <t>Actas y soportes</t>
  </si>
  <si>
    <t>7 sesiones realizadas en el primer trimestre  en 2020</t>
  </si>
  <si>
    <t>Garantizar el pago de impuestos de vehiculos</t>
  </si>
  <si>
    <t>Pago registrado con soportes</t>
  </si>
  <si>
    <t>No se ha realizado</t>
  </si>
  <si>
    <t>Garantizar el pago de comparendos de vehiculos</t>
  </si>
  <si>
    <t>Listado de control y soportes</t>
  </si>
  <si>
    <t>Listado de control se basa en revisión semanal de sistemas de información de tránsito</t>
  </si>
  <si>
    <t>2.11</t>
  </si>
  <si>
    <t>Garantizar y controlar el trámite de cuentas de pago de parqueaderos (Resoluciones de recocimiento y pago)</t>
  </si>
  <si>
    <t>Recibos y certificaciones suministradas por cortes y control financiero</t>
  </si>
  <si>
    <t>2.12</t>
  </si>
  <si>
    <t>Realizar registro de servidores para incentivo por uso de la bicicleta</t>
  </si>
  <si>
    <t>Listado de registro y planillas</t>
  </si>
  <si>
    <t>Se interrumpió desde el inicio de la cuarentena en 18 de marzo de 2020</t>
  </si>
  <si>
    <t>Transformación de la arquitectura organizacional.</t>
  </si>
  <si>
    <t>CENTRO DE ADMINISTRACIÓN DEL PALACIO DE JUSTICIA</t>
  </si>
  <si>
    <t>Proponer nuevos modelos, metodos y procedimientos  de gestión administrativa</t>
  </si>
  <si>
    <t xml:space="preserve">Establecer procedimientos que permitan agilizar la gestión administrativa y operativa del Palacio de Justicia "Alfonso Reyes Echandia" brindando asi una  respuesta oportuna a los requerimientos de los usuarios 
</t>
  </si>
  <si>
    <t>%</t>
  </si>
  <si>
    <t>Se está levantando el inventario de procedemientos existentes y se cuenta con borradores pendientes de ajustes. Es posible que en algunos casos no se requiera de procedimientos, si no de instructivos</t>
  </si>
  <si>
    <t>Planear y  proponer esquemas, modelos e instrumentos que permitan identificar la priorización de los requerimientos de mantenimientos menores y los tiempos de respuesta , para asi implementar procedimientos que permitan tomar decisiones adecuadas.
1. Órdenes de servicio para prestar el servicio de mantenimiento (formatos ajustados)
2. Hoja de vida de inmuebles respecto de los mantenimientos realizados y repuestos utilizados
3. Bitácoras de servicio</t>
  </si>
  <si>
    <t>Se cuenta con formatos de órdenes de servicio de mantenimiento en funcionamiento. Se ha avanzado en el diligenciamiento de las hojas de vida de los inmuebles. Está en proceso de implementación la bitácora del servicio de mantenimiento.</t>
  </si>
  <si>
    <t>Elaborar e implementar el reglamento del Palacio de Justicia “Alfonso Reyes Echandía”.</t>
  </si>
  <si>
    <t>Se está avanzando en la formulación del reglamento del Palacio de Justicia. Es un documento complejo.</t>
  </si>
  <si>
    <t xml:space="preserve">Elaborar manuales de procedimiento para los  mantenimientos, identificando y clasificando su complejidad  y tiempos de respuesta </t>
  </si>
  <si>
    <t>Se está levantando el inventario de manuales de procedemiento existentes. Es posible que únicamente se requiera de procedimientos.</t>
  </si>
  <si>
    <t xml:space="preserve">Elaborar los manuales de procedimiento sobre  normas de seguridad industrial </t>
  </si>
  <si>
    <t>MODERNIZACIÓN DE LA INFRAESTRUCTURA JUDICIAL Y SEGURIDAD</t>
  </si>
  <si>
    <t>* Estrategia Planear, mantener y preservar las sedes al servicio de la Rama Judicial
* Estrategia de Seguridad Colectiva</t>
  </si>
  <si>
    <t>Efectuar las actividades necesarias para garantizar el mantenimiento y funcionamiento de las áreas del Palacio de Justicia “Alfonso Reyes Echandía” y sedes anexas</t>
  </si>
  <si>
    <t xml:space="preserve">Fomentar una cultura administrativa para los servicios que presta el CAPJ, formulando estrategias que permitan el establecimiento de procedimientos para atender oportunamente el desarrollo de las gestiones administrativas y operativas
</t>
  </si>
  <si>
    <t>El CAPJ cuenta con documentos de control tales como el cuadro control de contratos, el cual ya ha forma parte de la gestión; las órdenes de servicio de mantenimiento, de las que aún falta una mayor cultura de uso como herramienta de control; más difícil es la implementación de las hojas de vida de equipos y de inmuebles. El manejo de kardex para los bienes e insumos que maneja el CAPJ es a través de excel, pero se requiere contar con un aplicativo que le dé agilidad, puesto que el número de los mismos así lo merita.</t>
  </si>
  <si>
    <t>Efectuar el seguimiento a la contratación relacionada con el mantenimiento de los bienes muebles e inmuebles de uso común y de uso exclusivo del Palacio de Justicia “Alfonso Reyes Echandía” y sedes anexas</t>
  </si>
  <si>
    <t>Existen desajustes entre lo programado y lo ejecutado porque muchas de las actividades dependen de no interrumpir la gestión de funcionarios y empleados</t>
  </si>
  <si>
    <t>Administrar los equipos de fotocopiado e insumos, promoviendo el uso racional de los mismos en el Consejo Superior de la Judicatura y la Sala Jurisdicional Disciplinaria (o quien haga sus veces)</t>
  </si>
  <si>
    <t>Se tiene una persona de tiempo completo al frente de la administración del centro de fotocopiado que está muy pendiente de que se cuente con los insumos necesarios y de solicitar los mantenimientos a que haya lugar</t>
  </si>
  <si>
    <t>Administrar y custodiar las bodegas a cargo del Centro de Administración del Palacio de Justicia para garantizar la disponibilidad permanente de los recursos necesarios y útiles para la administración del Palacio de Justicia “Alfonso Reyes Echandía”.</t>
  </si>
  <si>
    <t>La administración de las bodegas está en el desarrollo de la gestión del kardex</t>
  </si>
  <si>
    <t xml:space="preserve">Planear un proyecto de conservación del Palacio de Justicia y Sede Anexa, para modernizar y presenvar la infraestructura </t>
  </si>
  <si>
    <t>Proyectar la etapa precontractual para la impermeabilización y reemplazo de lozas por pisos DECK de las terrazas del Palacio de Justicia</t>
  </si>
  <si>
    <t>Se cuenta con un borrador de estudio previo, incluyendo el análisis del sector</t>
  </si>
  <si>
    <t>Se ha dado cumplimiento a la entrega de informes definidos en la normatividad vigente, con destino a los organos de control. La Contaduría General de la Nación, y los solicitados por la Administración. Estos estados Financieros se encuentran publicados en la página web de la entidad.   Se ha cumplido de manera oportuna las obligaciones tributarias y se han tramitado cabalmente las cuentas solicitadas a la División de Contabilidad</t>
  </si>
  <si>
    <t>Justicia Cercana Al Ciudadano Y De Comunicación</t>
  </si>
  <si>
    <t>Optimizar los servicios de gestión digital de procesos judiciales, procesamiento y divulgación de la información jurisprudencial, normativa y doctrinaria generada por la Rama</t>
  </si>
  <si>
    <t>Fortalecimiento de los mecanismos para el acceso a la información de la Rama Judicial a nivel nacional</t>
  </si>
  <si>
    <t>Unidad de Presupuesto - División deContabilidad</t>
  </si>
  <si>
    <t xml:space="preserve">Generacion y publicación de Estados Financieros del Con sejo Superior de la Judicatura </t>
  </si>
  <si>
    <t>Estados Financieros Publicados en la página web de la Rama judicial</t>
  </si>
  <si>
    <t>Reporte de Información Exógena del Nivel central a la DIAN y al Distrito Capital</t>
  </si>
  <si>
    <t>Reporte en medio magnetico</t>
  </si>
  <si>
    <t>Planilla descuentos estampilla pro Universidad Nacional y otras Universidades</t>
  </si>
  <si>
    <t>Planilla RIEL</t>
  </si>
  <si>
    <t>Tramite de cuentas a proveedores y contratistas y publicacion en SECOP II</t>
  </si>
  <si>
    <t>Obligaciones</t>
  </si>
  <si>
    <t>División Fondos Especiales y Cobro Coactivo (Grupo Fondos Especiales)</t>
  </si>
  <si>
    <t xml:space="preserve">MONETIZACIÓN DE DIVISAS DE  LOS DEPÓSITOS EN CUSTODIA DEL BANCO DE LA REPÚBLICA </t>
  </si>
  <si>
    <t>BIENAL</t>
  </si>
  <si>
    <t>Esta actividad no ha avanzado pese a la insistencia ante el Banco de la República para agilizar la celebración de un convenio entre esa entidad y la Rama Judicial. Por parte de la DEAJ se ha enviado al banco los documentos aclaratorios que han solicitado, con los respectivos fundamentos legales que soportarían el convenio tendiente a monetizar las divisas y demás tareas que de ello se deriva; asimismo, durante la vigencia 2019, se solicitó al Banco de la República, centralizar en Bogotá todas las custodias que se tienen en diferentes ciudades del país, para facilitar el proceso de monetización o lo que corresponda; frente a lo cual el Banco manifestó que lo hará gradualmente, toda vez que por exigencia de las aseguradoras, solamente pueden transportar ciertos topes de depósitos y dineros. 1. En febrero de 2020 se participó en reunión con la abogada asesora del Banco de la República para puntualizar temas que corresponden al marco jurídico, para la firma y suscripción del convenio para la apertura de las custodias (se cuenta con acta). 2. Por lo anterior, durante el primer trimestre de 2020 se envió un correo electrónico al Banco de la República puntualizando los temas objeto de consulta, tendientes a la elaboración de la minuta del convenio por parte del Banco y nuevamente en el segundo trimestre de 2020 se solicitó al banco información acerca de los avances. Sin que a la fecha, se haya recibido respuesta del Banco de la República</t>
  </si>
  <si>
    <t>Gestionar convenio interadministrativo con el Banco de la República para la cancelación de los depósitos que están en custodia del Banco.</t>
  </si>
  <si>
    <t xml:space="preserve">Proyecto de convenio </t>
  </si>
  <si>
    <t>Gestionar la apertura de custodias de los depósitos que se encuentran en el Banco de la República.</t>
  </si>
  <si>
    <t>Comunicación</t>
  </si>
  <si>
    <t>Realizar el inventario real y definitivo de las custodias de los depósitos definiendo su número, valor y clase de bien</t>
  </si>
  <si>
    <t>Inventario definitivo</t>
  </si>
  <si>
    <t>Constituir nuevas custodias a favor de la Dirección Ejecutiva de Administración Judicial</t>
  </si>
  <si>
    <t>Acta constitución de Custodias</t>
  </si>
  <si>
    <t>Monetizar las custodias representadas en divisas</t>
  </si>
  <si>
    <t>División Fondos Especiales y Cobro Coactivo ( Grupo Fondos Especiales)</t>
  </si>
  <si>
    <t>PRESCRIPCIÓN DE LOS DEPÓSITOS JUDICIALES DE LA CUENTA  A CARGO DE LA DEAJ No. 110012052002 ( Prescripción Especial)</t>
  </si>
  <si>
    <t xml:space="preserve"> La depuración, prescripción y traslado de los recursos de la mencionada cuenta finalizó en marzo. Esta actividad está 100% cumplida.                                                                                                          Se gestionó el traslado de los recursos de las prescripciones de depósitos judiciales surtidas con anterioridad a la expedición del Decreto 272 de 2015 de la cuenta No. 110012052002 a la cuenta de depósitos en condición especial n.º 308200006382 vía portal web del Banco por valor bruto de $1.116 millones. </t>
  </si>
  <si>
    <t xml:space="preserve">Realizar el inventario de los depósitos a prescribir     </t>
  </si>
  <si>
    <t>Depurar las bases de datos de despachos y depósitos</t>
  </si>
  <si>
    <t>Conciliación saldos y depósitos</t>
  </si>
  <si>
    <t>Gestionar el traslado de los recursos de las prescripciones de depósitos judiciales surtidas con anterioridad a la expedición del Decreto 272 de 2015 de la cuenta No. 110012052002 a la cuenta de depósitos en condición especial n.º 308200006382 vía portal web del Banco Agrario</t>
  </si>
  <si>
    <t>CANCELACIÓN E INACTIVACIÓN DE LAS  CUENTAS DE GASTOS ORDINARIOS DEL PROCESO</t>
  </si>
  <si>
    <t>Esta línea de acción lleva un cumplimiento del 75%. Se cumplieron con las tres primeras actividades así: 1. Actualizar inventario de despachos que realizaron los traslados de dineros con fecha de corte mayo 2020: Se encontraron 786 movimientos en la cuenta 6366 como posibles recaudos por concepto de traslados de dineros de gastos de proceso, de los cuales se han identificado 606 movimientos identificados. Se están validando 180 movimiento para confirmar la procedencia. Plazo para terminar labor: agosto 2020.   2. Se realizó una matriz de seguimiento y control para determinar los despachos que trasladaron los recursos y los que no lo realizaron: Se construyó la matriz. Se cruzó saldos e identificó monto de gravámenes financieros cobrados por el Banco Agrario en el mes de julio de 2020. Se está cumpliendo con la actividad. En el mes de agosto se tendrá recopilada toda la  información.    3.  Se inició con el cumplimiento de la tercera actividad, correspondiente a la validación del recaudo para determinar si el recurso corresponde al Fondo para la Modernización. Se enviaron  556 certificaciones de las cuales se han validado 179.</t>
  </si>
  <si>
    <t>Identificar despachos judiciales que cumplieron o no con el traslado de recursos de gastos de proceso a la cuenta del Fondo para la Modernización</t>
  </si>
  <si>
    <t xml:space="preserve"> Construir una matriz de seguimiento y control</t>
  </si>
  <si>
    <t>mensual</t>
  </si>
  <si>
    <t>Matriz</t>
  </si>
  <si>
    <t xml:space="preserve">Validar el recaudo certificado por los despachos judiciales con el fin de determinar si el recurso es o no del Fondo para la Modernización </t>
  </si>
  <si>
    <t>Bimensual</t>
  </si>
  <si>
    <t>Cancelar e inactivar las cuentas de los despachos judiciales diferentes a la única judicial que deben tener</t>
  </si>
  <si>
    <t>PROYECTO DE ACUERDO COMPILATORIO NORMATIVO DE LA ADMINISTRACIÓN Y MANEJO DE LOS DEPÓSITOS JUDICIALES</t>
  </si>
  <si>
    <t>Revisar toda la normatividad vigente sobre Depósitos Judiciales</t>
  </si>
  <si>
    <t>Esta línea de acción lleva un cumplimiento del 33%. En el primer  semestre se revisó toda la normatividad vigente y las varias funcionalidades que tiene el Banco Agrario para desmaterializar los depósitos y los diferentes procedimientos que se realizan con los depósitos. En el segundo trimestre se inició con la elaboración del anteproyecto de acuerdo, no se alcanzó a terminar por lo denso del tema y la cantidad de normatividad vigente en torno a los depósitos; pero para el mes de julio se cumplirá con el anteproyecto y para el mes de agosto se tendrá cumplida la elaboración del proyecto compilatorio definitivo.</t>
  </si>
  <si>
    <t>Elaborar el anteproyecto del acuerdo compilatorio</t>
  </si>
  <si>
    <t>Anteproyecto</t>
  </si>
  <si>
    <t>Revisar y aportar al proyecto de acuerdo compilatorio normativo de los Depósitos Judiciales por parte de la Dirección de la División de Fondos Especiales</t>
  </si>
  <si>
    <t>Proyecto de Acuerdo</t>
  </si>
  <si>
    <t>División Fondos Especiales y Cobro Coactivo (Cobro Coactivo)</t>
  </si>
  <si>
    <t>GESTIONAR EL COBRO PERSUASIVO y COACTIVO DE LAS MULTAS, REINTEGROS, ARANCELES,  PÓLIZAS y OTROS CONCEPTOS CAUSADAS A FAVOR DE LA NACIÓN - CONSEJO SUPERIOR DE LA JUDICATURA</t>
  </si>
  <si>
    <t>Con corte al segundo trimestre de 2020 se lleva una ejecución del Plan Operativo del 18%.</t>
  </si>
  <si>
    <t>Revisar que los documentos (providencias judiciales y actos administrativos) recibidos, cumplan con los requisitos establecidos en los artículos 114 numeral 2 y 367 del Código General del Proceso,  99 de la Ley 1437 de 2011 y que se trate de la primera copia auténtica según el art. 10 de la Ley 1743 de 2014  para adelantar el cobro coactivo, iniciando en la etapa persuasiva.</t>
  </si>
  <si>
    <t>Expedientes</t>
  </si>
  <si>
    <t>No hay aumento en el porcentaje del avance de gestión con relación al primer trimestre de 2020, debido a las medidas de aislamiento tomadas por el Gobierno Nacional y la suspensión de los términos de los procesos administrativos de cobro coactivo adoptada por el Consejo Superior de la Judicatura, durante el período del 24 de marzo al 30 de junio de 2020.</t>
  </si>
  <si>
    <t>Priorizar los procesos que se encuentran en etapa coactiva sin notificación de mandamiento de pago, para  lograr su notificación antes de la culminación del término establecido para la prescripción de la acción de cobro coactivo.</t>
  </si>
  <si>
    <t>Diligencia de notificación</t>
  </si>
  <si>
    <t>Decretar y realizar las diligencias de secuestro de los procesos que tienen medida cautelar.</t>
  </si>
  <si>
    <t>Acto administrativo</t>
  </si>
  <si>
    <t xml:space="preserve">Unidad de Presupuesto - División de Tesoreria </t>
  </si>
  <si>
    <t xml:space="preserve">Solicitud  y ejecución del Programa Anual Mensualizado de Caja -PAC- Vigencia Actual </t>
  </si>
  <si>
    <t>MENSUAL</t>
  </si>
  <si>
    <t xml:space="preserve">REGISTRO INFORMACION CONSOLIDADA EN SIIF NACION </t>
  </si>
  <si>
    <t>Solicitud  y Ejecución del Programa Anual Mensualizado de Caja -PAC- Cuentas por Pagar</t>
  </si>
  <si>
    <t xml:space="preserve">Solicitud y Ejecución del Programa Anual Mensualizado de Caja -PAC- Reserva de Apropiación   </t>
  </si>
  <si>
    <t>N.A.</t>
  </si>
  <si>
    <t>CENTRO DE DOCUMENTACION DEAJ</t>
  </si>
  <si>
    <t xml:space="preserve">Administrar los servicios de correspondencia para la Dirección Ejecutiva </t>
  </si>
  <si>
    <t xml:space="preserve">Realizar  la recepción, clasificación, radicación, digitalización  y entrega de la correspondencia dirigida o enviada a las dependencias de la Dirección Ejecutiva de Administración Judicial </t>
  </si>
  <si>
    <t>Número Radicaciones Sigobius</t>
  </si>
  <si>
    <t>Durante el periodo del 2 de enero al 30 de junio de 2020 se recibieron y radicaron en el aplicativo Sigobius 8,548 comunicaciones dirigidas a las diferentes dependencias de la Dirección Ejecutiva de Administración Judicial</t>
  </si>
  <si>
    <t>Realizar la recepción, clasificación, alistamiento y  entrega de la correspondencia remitida por las dependencias de la Dirección Ejecutiva de Administración Judicial y otros documentos a otras entidades o dependencias ubicadas fuera de la sede principal</t>
  </si>
  <si>
    <t>Número de envíos diarios registrados en planillas</t>
  </si>
  <si>
    <t xml:space="preserve">Durante el periodo del 2 de enero al 30 de junio de 2020 se recibieron 2,177 comunicaciones expedidas por las dependencias de la Dirección Ejecutiva de Administración Judicial para ser remitidas, de la siguiente manera:
1. Se enviaron 1.655 comunicaciones por correo certificado y post-express a través de la firma 4-72.
2. Se remitieron 487 oficios con destino a las Altas Cortes, Seccional Cundinamarca y Almacén General de la DEAJ.
3. Se entregaron 35 comunicaciones a la mano y con destino a otras entidades </t>
  </si>
  <si>
    <t>Administrar los servicios de Gestión Documental en la  Dirección Ejecutiva de Administración Judicial</t>
  </si>
  <si>
    <t>Identificar y reparar o cambiar las cajas de archivo que se tienen actualmente en las bodegas del archivo central</t>
  </si>
  <si>
    <t>Número de cajas reparadas e identificadas</t>
  </si>
  <si>
    <t>Se arreglaron y cambiaron 1.100 cajas de archivo y se rotularon 5,563 cajas de archivo ubicadas en el archivo central de la DEAJ</t>
  </si>
  <si>
    <t>Establecer el número y esstado de cajas y estantes que se encuentran en el archivo central</t>
  </si>
  <si>
    <t xml:space="preserve">Se presentó informe al Coordinador del Centro de Documentación con copia al Director de la Unidad Administrativa indicando las cantidades de cajas y estantes existentes en el archivo central </t>
  </si>
  <si>
    <t>Elaborar inventario en excel de carpetas existentes en el archivo central, por dependencia, a partir de listados impresos existentes</t>
  </si>
  <si>
    <t>Inventario</t>
  </si>
  <si>
    <t>Recibir y verificar los archivos transferidos por los archivos de gestión de las dependencias de la Dirección Ejecutiva al archivo central</t>
  </si>
  <si>
    <t>Número de actas de transferencias</t>
  </si>
  <si>
    <t>Análisis necesidades y alistamiento para traslado sede archivo central DEAJ</t>
  </si>
  <si>
    <t>Adquisción de conocimiento en Gestión Documental</t>
  </si>
  <si>
    <t>Acompañamiento en aplicación de las TRD en las dependencias de la DEAJ y Seccionales</t>
  </si>
  <si>
    <t>Actas de reunión, correos electrónicos</t>
  </si>
  <si>
    <t>Custodiar las Resoluciones expedidas por el Director Ejecutivo y el Director de la Unidad de Recursos Humanos</t>
  </si>
  <si>
    <t>Se recibieron originales de la serie de resoluciones expedidas tanto por el Director Ejecutivo como por el Director de la Unidad de Recursos Humanos hasta el 20 de marzo de 2020, fecha para la cual se ordenó el aislamiento preventivo obligatorio como consecuencia del COVID 19.
No se ha realizado el FUID por cuanto no se  han entregado la totalidad de las resoluciones expedidas por la DEAJ y por el aislamiento preventivo obligatorio y de más medidas como consecuencia del COVID 19</t>
  </si>
  <si>
    <t>Recibir, fotocopiar, certificar (cuando proceda)  y entregar con los respectivos soportes los actos administrastivos suscritos por el Director Ejecutivo y el Director de la Unidad de Recursos Humanos en la vigencia 2020</t>
  </si>
  <si>
    <t>Número resoluciones</t>
  </si>
  <si>
    <t>Organizar, archivar, identficar carpetas, incluir en el FUI y custodiar las series de resoluciones expedidas por el Director Ejecutivo y el  Director de la Unidad de Recursos Humanos en la vigencia 2020</t>
  </si>
  <si>
    <t>Número de carpeetas</t>
  </si>
  <si>
    <t xml:space="preserve">Atender las solicitudes de fotocopia de la serie de resoluciones y de otros documentos del Centro de Documentación, solicitados por las respectivas dependencias de la entidad, las autoridades judiciales y los particulares </t>
  </si>
  <si>
    <t>Número solicitudes de fotocopia de resoluciones</t>
  </si>
  <si>
    <t xml:space="preserve">Apoyo en los procesos de selección de contratistas </t>
  </si>
  <si>
    <t xml:space="preserve">Se apoyo en la elaboración de estudios previos para realizar el proceso de contratación a cargo del CENDOJ cuyo objeto es: “Actualizar los contenidos de los sistemas de información de las fuentes formales, mediante la aplicación de procesos de transformación digital, normalización de términos y elaboración de material pedagógico que permita la generación de nuevo conocimiento". </t>
  </si>
  <si>
    <t xml:space="preserve">Apoyar o elaborar los estudios previos requeridos para los procesos de selección de contratista </t>
  </si>
  <si>
    <t>Numero de procesos apoyados</t>
  </si>
  <si>
    <t>Realizar acompañamiento en las actividades realizadas durante el desarrollo del proceso de selección de contratista</t>
  </si>
  <si>
    <t>Número procesos de contratación adelantados  que fueron apoyados</t>
  </si>
  <si>
    <t xml:space="preserve">Supervisión de Contratos </t>
  </si>
  <si>
    <t>Se mantuvo seguimiento y supervisión en los siguientes contratos:
1. Contrato 157 de 2017 suscrito con la firma Skaphe Tecnología
2. Contrato 164 de 2018 suscrito con la firma Servicios Postales Nacionales S. A.  y
3. Contrato  207 de 2019 suscrito con la firma Unión Temporal Estrategias Documentales, el cual fue suspendido a partir del 16 de junio de 2020.</t>
  </si>
  <si>
    <t>Verificar el cumplimiento de las obligaciones y condiciones establecidas en el contrato, durante su ejecución</t>
  </si>
  <si>
    <t xml:space="preserve">Número de reuniones </t>
  </si>
  <si>
    <t>Tramitar los pagos establecidos en el contrato, verificando que se encuentran los documentos y productos requeridos para cada uno, con la respectiva constancia de recibo a satisfacción.</t>
  </si>
  <si>
    <t>Número de pagos tramitados</t>
  </si>
  <si>
    <t xml:space="preserve">Proceder a la liquidación del contrato, una vez se encuentre finalizado </t>
  </si>
  <si>
    <t>Número contratos liquidados</t>
  </si>
  <si>
    <t>Elaborar los informes y certificaciones solicitados por la DEAJ, las entidades de control y los particulares que los soliciten</t>
  </si>
  <si>
    <t>Número de informes o proyectos de respuesta</t>
  </si>
  <si>
    <t>Servcio de fotocopiado, empaste y atención del conmutador de la entidad</t>
  </si>
  <si>
    <t>Se expidieron las fotocopias de los documentos requeridos por cada una de las dependencias de la Dirección Ejecutiva de Administración Judicial.
Se solicitó el toner y papel requerido para la expedición de las fotocopias 
Se expidió un cumplido que incluye el consumo de fotocopiado durante el periodo de diciembre de 2019 y enero de 2020</t>
  </si>
  <si>
    <t>Prestar el servicio de fotocopiado y empaste de los documentos que requieran las dependencias de la Dirección Ejecutiva de Administración Judicial</t>
  </si>
  <si>
    <t>Número contadores fotocopiadoras y solicitudes de empaste</t>
  </si>
  <si>
    <t>Solicitar papel, toner y mantenimientos que se requieran para el funcionamiento del servicio de fotocopiado a la firma contratista</t>
  </si>
  <si>
    <t>Constancias entregas</t>
  </si>
  <si>
    <t>Expedir las constancias de prestación del servicio de fotocopiado para el pago del servicio</t>
  </si>
  <si>
    <t>Número Cumplidos expedidos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</si>
</sst>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 #,##0_);_(&quot;$&quot;\ * \(#,##0\);_(&quot;$&quot;\ * &quot;-&quot;_);_(@_)"/>
    <numFmt numFmtId="44" formatCode="_(&quot;$&quot;\ * #,##0.00_);_(&quot;$&quot;\ * \(#,##0.00\);_(&quot;$&quot;\ * &quot;-&quot;??_);_(@_)"/>
    <numFmt numFmtId="43" formatCode="_(* #,##0.00_);_(* \(#,##0.00\);_(* &quot;-&quot;??_);_(@_)"/>
    <numFmt numFmtId="164" formatCode="_-&quot;$&quot;\ * #,##0_-;\-&quot;$&quot;\ * #,##0_-;_-&quot;$&quot;\ * &quot;-&quot;_-;_-@_-"/>
    <numFmt numFmtId="165" formatCode="_-* #,##0_-;\-* #,##0_-;_-* &quot;-&quot;_-;_-@_-"/>
    <numFmt numFmtId="166" formatCode="_-* #,##0.00_-;\-* #,##0.00_-;_-* &quot;-&quot;??_-;_-@_-"/>
    <numFmt numFmtId="167" formatCode="_ * #,##0.00_ ;_ * \-#,##0.00_ ;_ * &quot;-&quot;??_ ;_ @_ "/>
    <numFmt numFmtId="168" formatCode="_ * #,##0_ ;_ * \-#,##0_ ;_ * &quot;-&quot;??_ ;_ @_ "/>
    <numFmt numFmtId="169" formatCode="_-&quot;$&quot;* #,##0_-;\-&quot;$&quot;* #,##0_-;_-&quot;$&quot;* &quot;-&quot;_-;_-@_-"/>
    <numFmt numFmtId="170" formatCode="_-&quot;$&quot;* #,##0.00_-;\-&quot;$&quot;* #,##0.00_-;_-&quot;$&quot;* &quot;-&quot;??_-;_-@_-"/>
    <numFmt numFmtId="171" formatCode="_ * #,##0.0_ ;_ * \-#,##0.0_ ;_ * &quot;-&quot;??_ ;_ @_ "/>
    <numFmt numFmtId="172" formatCode="&quot;$&quot;#,##0;[Red]\-&quot;$&quot;#,##0"/>
    <numFmt numFmtId="173" formatCode="#,##0_ ;\-#,##0\ "/>
    <numFmt numFmtId="175" formatCode="_(&quot;$&quot;\ * #,##0.00_);_(&quot;$&quot;\ * \(#,##0.00\);_(&quot;$&quot;\ * &quot;-&quot;??_);_(@_)"/>
  </numFmts>
  <fonts count="7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b/>
      <sz val="9"/>
      <name val="Arial"/>
      <family val="2"/>
    </font>
    <font>
      <b/>
      <sz val="8"/>
      <name val="Arial"/>
      <family val="2"/>
    </font>
    <font>
      <sz val="9"/>
      <name val="Arial"/>
      <family val="2"/>
    </font>
    <font>
      <sz val="9"/>
      <color theme="1"/>
      <name val="Arial"/>
      <family val="2"/>
    </font>
    <font>
      <b/>
      <sz val="9"/>
      <color theme="1"/>
      <name val="Arial"/>
      <family val="2"/>
    </font>
    <font>
      <b/>
      <sz val="8"/>
      <color theme="1"/>
      <name val="Arial"/>
      <family val="2"/>
    </font>
    <font>
      <b/>
      <sz val="9"/>
      <color indexed="81"/>
      <name val="Tahoma"/>
      <family val="2"/>
    </font>
    <font>
      <b/>
      <sz val="16"/>
      <name val="Arial"/>
      <family val="2"/>
    </font>
    <font>
      <b/>
      <sz val="14"/>
      <name val="Arial"/>
      <family val="2"/>
    </font>
    <font>
      <b/>
      <sz val="8"/>
      <color rgb="FF000000"/>
      <name val="Arial"/>
      <family val="2"/>
    </font>
    <font>
      <sz val="8"/>
      <color rgb="FF000000"/>
      <name val="Arial"/>
      <family val="2"/>
    </font>
    <font>
      <b/>
      <sz val="11"/>
      <color indexed="81"/>
      <name val="Tahoma"/>
      <family val="2"/>
    </font>
    <font>
      <b/>
      <sz val="14"/>
      <color theme="0"/>
      <name val="Arial"/>
      <family val="2"/>
    </font>
    <font>
      <b/>
      <sz val="10"/>
      <color theme="5"/>
      <name val="Arial"/>
      <family val="2"/>
    </font>
    <font>
      <b/>
      <sz val="9"/>
      <color theme="5"/>
      <name val="Arial"/>
      <family val="2"/>
    </font>
    <font>
      <sz val="16"/>
      <color rgb="FF00B050"/>
      <name val="Calibri"/>
      <family val="2"/>
      <scheme val="minor"/>
    </font>
    <font>
      <b/>
      <sz val="10"/>
      <color rgb="FF00B050"/>
      <name val="Arial"/>
      <family val="2"/>
    </font>
    <font>
      <b/>
      <sz val="11"/>
      <color rgb="FF00B050"/>
      <name val="Arial"/>
      <family val="2"/>
    </font>
    <font>
      <sz val="9"/>
      <color indexed="81"/>
      <name val="Tahoma"/>
      <family val="2"/>
    </font>
    <font>
      <b/>
      <sz val="12"/>
      <name val="Arial"/>
      <family val="2"/>
    </font>
    <font>
      <sz val="12"/>
      <name val="Arial"/>
      <family val="2"/>
    </font>
    <font>
      <sz val="10"/>
      <color theme="0"/>
      <name val="Arial"/>
      <family val="2"/>
    </font>
    <font>
      <b/>
      <sz val="16"/>
      <color rgb="FF002060"/>
      <name val="Arial"/>
      <family val="2"/>
    </font>
    <font>
      <b/>
      <sz val="14"/>
      <color rgb="FF002060"/>
      <name val="Arial"/>
      <family val="2"/>
    </font>
    <font>
      <sz val="12"/>
      <color rgb="FF002060"/>
      <name val="Arial"/>
      <family val="2"/>
    </font>
    <font>
      <sz val="10"/>
      <color rgb="FF002060"/>
      <name val="Arial"/>
      <family val="2"/>
    </font>
    <font>
      <b/>
      <sz val="10"/>
      <color rgb="FF002060"/>
      <name val="Arial"/>
      <family val="2"/>
    </font>
    <font>
      <sz val="14"/>
      <color rgb="FF002060"/>
      <name val="Arial"/>
      <family val="2"/>
    </font>
    <font>
      <b/>
      <sz val="10"/>
      <color rgb="FFC00000"/>
      <name val="Arial"/>
      <family val="2"/>
    </font>
    <font>
      <b/>
      <sz val="14"/>
      <color theme="5" tint="-0.249977111117893"/>
      <name val="Arial"/>
      <family val="2"/>
    </font>
    <font>
      <sz val="14"/>
      <color theme="5" tint="-0.249977111117893"/>
      <name val="Arial"/>
      <family val="2"/>
    </font>
    <font>
      <i/>
      <sz val="10"/>
      <name val="Arial"/>
      <family val="2"/>
    </font>
    <font>
      <b/>
      <sz val="11"/>
      <color theme="1"/>
      <name val="Arial"/>
      <family val="2"/>
    </font>
    <font>
      <b/>
      <sz val="11"/>
      <name val="Arial"/>
      <family val="2"/>
    </font>
    <font>
      <sz val="12"/>
      <color theme="5" tint="-0.249977111117893"/>
      <name val="Arial"/>
      <family val="2"/>
    </font>
    <font>
      <sz val="10"/>
      <name val="Arial"/>
      <family val="2"/>
    </font>
    <font>
      <sz val="10"/>
      <color theme="1"/>
      <name val="Arial"/>
      <family val="2"/>
    </font>
    <font>
      <b/>
      <sz val="10"/>
      <color theme="1"/>
      <name val="Arial"/>
      <family val="2"/>
    </font>
    <font>
      <sz val="11"/>
      <color theme="5" tint="-0.249977111117893"/>
      <name val="Arial"/>
      <family val="2"/>
    </font>
    <font>
      <sz val="11"/>
      <name val="Arial"/>
      <family val="2"/>
    </font>
    <font>
      <b/>
      <sz val="10"/>
      <color theme="7" tint="-0.249977111117893"/>
      <name val="Arial"/>
      <family val="2"/>
    </font>
    <font>
      <b/>
      <sz val="9"/>
      <color rgb="FF000000"/>
      <name val="Arial"/>
      <family val="2"/>
    </font>
    <font>
      <sz val="9"/>
      <color rgb="FF000000"/>
      <name val="Arial"/>
      <family val="2"/>
    </font>
    <font>
      <sz val="8"/>
      <color theme="1"/>
      <name val="Arial"/>
      <family val="2"/>
    </font>
    <font>
      <b/>
      <sz val="11"/>
      <color theme="5" tint="-0.249977111117893"/>
      <name val="Arial"/>
      <family val="2"/>
    </font>
    <font>
      <sz val="11"/>
      <color theme="1"/>
      <name val="Arial"/>
      <family val="2"/>
    </font>
    <font>
      <sz val="11"/>
      <color rgb="FF000000"/>
      <name val="Arial"/>
      <family val="2"/>
    </font>
    <font>
      <b/>
      <sz val="9"/>
      <color rgb="FFFF0000"/>
      <name val="Arial"/>
      <family val="2"/>
    </font>
    <font>
      <u/>
      <sz val="10"/>
      <name val="Arial"/>
      <family val="2"/>
    </font>
    <font>
      <sz val="9"/>
      <color rgb="FFFF0000"/>
      <name val="Arial"/>
      <family val="2"/>
    </font>
    <font>
      <b/>
      <sz val="10"/>
      <color theme="0"/>
      <name val="Arial"/>
      <family val="2"/>
    </font>
    <font>
      <sz val="14"/>
      <color rgb="FF963634"/>
      <name val="Arial"/>
      <family val="2"/>
    </font>
    <font>
      <b/>
      <sz val="9"/>
      <color theme="5" tint="-0.249977111117893"/>
      <name val="Arial"/>
      <family val="2"/>
    </font>
    <font>
      <sz val="10"/>
      <color rgb="FF000000"/>
      <name val="Arial"/>
      <family val="2"/>
    </font>
    <font>
      <sz val="14"/>
      <name val="Arial"/>
      <family val="2"/>
    </font>
    <font>
      <sz val="16"/>
      <name val="Arial"/>
      <family val="2"/>
    </font>
    <font>
      <sz val="10"/>
      <color theme="5"/>
      <name val="Arial"/>
      <family val="2"/>
    </font>
    <font>
      <sz val="9"/>
      <color theme="5"/>
      <name val="Arial"/>
      <family val="2"/>
    </font>
    <font>
      <sz val="9"/>
      <color theme="5" tint="-0.249977111117893"/>
      <name val="Arial"/>
      <family val="2"/>
    </font>
    <font>
      <sz val="9"/>
      <color theme="0"/>
      <name val="Arial"/>
      <family val="2"/>
    </font>
    <font>
      <sz val="9"/>
      <color theme="5" tint="0.39997558519241921"/>
      <name val="Arial"/>
      <family val="2"/>
    </font>
    <font>
      <sz val="9"/>
      <color theme="0" tint="-0.34998626667073579"/>
      <name val="Arial"/>
      <family val="2"/>
    </font>
    <font>
      <sz val="7"/>
      <name val="Arial"/>
      <family val="2"/>
    </font>
    <font>
      <b/>
      <sz val="7"/>
      <name val="Arial"/>
      <family val="2"/>
    </font>
    <font>
      <sz val="12"/>
      <color theme="1"/>
      <name val="Arial"/>
      <family val="2"/>
    </font>
    <font>
      <sz val="16"/>
      <color theme="5" tint="-0.249977111117893"/>
      <name val="Arial"/>
      <family val="2"/>
    </font>
    <font>
      <sz val="11.5"/>
      <color theme="5" tint="-0.249977111117893"/>
      <name val="Arial"/>
      <family val="2"/>
    </font>
  </fonts>
  <fills count="23">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rgb="FF00B050"/>
        <bgColor indexed="64"/>
      </patternFill>
    </fill>
    <fill>
      <patternFill patternType="lightGray">
        <bgColor theme="0"/>
      </patternFill>
    </fill>
    <fill>
      <patternFill patternType="solid">
        <fgColor theme="8" tint="0.79998168889431442"/>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59999389629810485"/>
        <bgColor indexed="64"/>
      </patternFill>
    </fill>
    <fill>
      <gradientFill type="path" left="0.5" right="0.5" top="0.5" bottom="0.5">
        <stop position="0">
          <color theme="9" tint="0.59999389629810485"/>
        </stop>
        <stop position="1">
          <color theme="4"/>
        </stop>
      </gradientFill>
    </fill>
    <fill>
      <patternFill patternType="solid">
        <fgColor theme="9" tint="0.79998168889431442"/>
        <bgColor indexed="64"/>
      </patternFill>
    </fill>
    <fill>
      <patternFill patternType="solid">
        <fgColor rgb="FFDAEEF3"/>
        <bgColor rgb="FF000000"/>
      </patternFill>
    </fill>
    <fill>
      <patternFill patternType="solid">
        <fgColor rgb="FFFFFFFF"/>
        <bgColor rgb="FF000000"/>
      </patternFill>
    </fill>
    <fill>
      <patternFill patternType="solid">
        <fgColor theme="0"/>
        <bgColor auto="1"/>
      </patternFill>
    </fill>
    <fill>
      <patternFill patternType="solid">
        <fgColor theme="0" tint="-4.9989318521683403E-2"/>
        <bgColor indexed="64"/>
      </patternFill>
    </fill>
    <fill>
      <patternFill patternType="solid">
        <fgColor theme="3" tint="0.79998168889431442"/>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right/>
      <top/>
      <bottom style="double">
        <color theme="5" tint="-0.249977111117893"/>
      </bottom>
      <diagonal/>
    </border>
    <border>
      <left style="thin">
        <color theme="5" tint="-0.249977111117893"/>
      </left>
      <right style="thin">
        <color theme="5" tint="-0.249977111117893"/>
      </right>
      <top style="thin">
        <color theme="5" tint="-0.249977111117893"/>
      </top>
      <bottom style="thin">
        <color theme="5" tint="-0.249977111117893"/>
      </bottom>
      <diagonal/>
    </border>
    <border>
      <left/>
      <right/>
      <top style="thin">
        <color theme="5" tint="-0.249977111117893"/>
      </top>
      <bottom style="thin">
        <color theme="5" tint="-0.249977111117893"/>
      </bottom>
      <diagonal/>
    </border>
    <border>
      <left/>
      <right/>
      <top style="thin">
        <color theme="5" tint="-0.249977111117893"/>
      </top>
      <bottom/>
      <diagonal/>
    </border>
    <border>
      <left style="thin">
        <color theme="5" tint="-0.249977111117893"/>
      </left>
      <right/>
      <top style="thin">
        <color theme="5" tint="-0.249977111117893"/>
      </top>
      <bottom style="thin">
        <color theme="5" tint="-0.249977111117893"/>
      </bottom>
      <diagonal/>
    </border>
    <border>
      <left/>
      <right style="thin">
        <color theme="5" tint="-0.249977111117893"/>
      </right>
      <top style="thin">
        <color theme="5" tint="-0.249977111117893"/>
      </top>
      <bottom style="thin">
        <color theme="5" tint="-0.249977111117893"/>
      </bottom>
      <diagonal/>
    </border>
    <border>
      <left style="thin">
        <color theme="5" tint="-0.249977111117893"/>
      </left>
      <right/>
      <top style="thin">
        <color theme="5" tint="-0.249977111117893"/>
      </top>
      <bottom/>
      <diagonal/>
    </border>
    <border>
      <left/>
      <right style="thin">
        <color theme="5" tint="-0.249977111117893"/>
      </right>
      <top style="thin">
        <color theme="5" tint="-0.249977111117893"/>
      </top>
      <bottom/>
      <diagonal/>
    </border>
    <border>
      <left style="thin">
        <color theme="5" tint="-0.249977111117893"/>
      </left>
      <right/>
      <top/>
      <bottom/>
      <diagonal/>
    </border>
    <border>
      <left/>
      <right style="thin">
        <color theme="5" tint="-0.249977111117893"/>
      </right>
      <top/>
      <bottom/>
      <diagonal/>
    </border>
    <border>
      <left style="thin">
        <color theme="5" tint="-0.249977111117893"/>
      </left>
      <right/>
      <top/>
      <bottom style="thin">
        <color theme="5" tint="-0.249977111117893"/>
      </bottom>
      <diagonal/>
    </border>
    <border>
      <left/>
      <right/>
      <top/>
      <bottom style="thin">
        <color theme="5" tint="-0.249977111117893"/>
      </bottom>
      <diagonal/>
    </border>
    <border>
      <left/>
      <right style="thin">
        <color theme="5" tint="-0.249977111117893"/>
      </right>
      <top/>
      <bottom style="thin">
        <color theme="5" tint="-0.249977111117893"/>
      </bottom>
      <diagonal/>
    </border>
    <border>
      <left style="thin">
        <color theme="5" tint="-0.249977111117893"/>
      </left>
      <right style="thin">
        <color theme="5" tint="-0.249977111117893"/>
      </right>
      <top style="thin">
        <color theme="5" tint="-0.249977111117893"/>
      </top>
      <bottom/>
      <diagonal/>
    </border>
    <border>
      <left style="thin">
        <color theme="5" tint="-0.249977111117893"/>
      </left>
      <right style="thin">
        <color theme="5" tint="-0.249977111117893"/>
      </right>
      <top/>
      <bottom/>
      <diagonal/>
    </border>
    <border>
      <left style="thin">
        <color theme="5" tint="-0.249977111117893"/>
      </left>
      <right style="thin">
        <color theme="5" tint="-0.249977111117893"/>
      </right>
      <top/>
      <bottom style="thin">
        <color theme="5" tint="-0.249977111117893"/>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5" tint="-0.249977111117893"/>
      </left>
      <right style="thin">
        <color theme="9" tint="-0.499984740745262"/>
      </right>
      <top style="thin">
        <color theme="5" tint="-0.249977111117893"/>
      </top>
      <bottom style="thin">
        <color theme="5" tint="-0.249977111117893"/>
      </bottom>
      <diagonal/>
    </border>
    <border>
      <left style="thin">
        <color theme="5" tint="-0.249977111117893"/>
      </left>
      <right style="thin">
        <color theme="5" tint="-0.249977111117893"/>
      </right>
      <top style="thin">
        <color theme="9" tint="-0.499984740745262"/>
      </top>
      <bottom/>
      <diagonal/>
    </border>
    <border>
      <left style="thin">
        <color indexed="64"/>
      </left>
      <right style="thin">
        <color theme="9" tint="-0.499984740745262"/>
      </right>
      <top style="thin">
        <color theme="9" tint="-0.499984740745262"/>
      </top>
      <bottom/>
      <diagonal/>
    </border>
    <border>
      <left/>
      <right style="thin">
        <color theme="9" tint="-0.499984740745262"/>
      </right>
      <top/>
      <bottom/>
      <diagonal/>
    </border>
    <border>
      <left/>
      <right style="thin">
        <color theme="9" tint="-0.499984740745262"/>
      </right>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bottom/>
      <diagonal/>
    </border>
    <border>
      <left style="thin">
        <color theme="9" tint="-0.499984740745262"/>
      </left>
      <right style="thin">
        <color theme="9" tint="-0.499984740745262"/>
      </right>
      <top/>
      <bottom style="thin">
        <color theme="9" tint="-0.499984740745262"/>
      </bottom>
      <diagonal/>
    </border>
    <border>
      <left style="thin">
        <color indexed="64"/>
      </left>
      <right/>
      <top style="thin">
        <color theme="5" tint="-0.249977111117893"/>
      </top>
      <bottom/>
      <diagonal/>
    </border>
    <border>
      <left style="thin">
        <color indexed="64"/>
      </left>
      <right/>
      <top/>
      <bottom/>
      <diagonal/>
    </border>
    <border>
      <left style="thin">
        <color theme="5" tint="-0.249977111117893"/>
      </left>
      <right style="thin">
        <color theme="5" tint="-0.249977111117893"/>
      </right>
      <top/>
      <bottom style="thin">
        <color indexed="64"/>
      </bottom>
      <diagonal/>
    </border>
    <border>
      <left style="thin">
        <color theme="5" tint="-0.249977111117893"/>
      </left>
      <right/>
      <top/>
      <bottom style="thin">
        <color indexed="64"/>
      </bottom>
      <diagonal/>
    </border>
    <border>
      <left style="thin">
        <color theme="5" tint="-0.249977111117893"/>
      </left>
      <right style="thin">
        <color theme="5" tint="-0.249977111117893"/>
      </right>
      <top style="thin">
        <color indexed="64"/>
      </top>
      <bottom/>
      <diagonal/>
    </border>
    <border>
      <left style="thin">
        <color theme="5" tint="-0.249977111117893"/>
      </left>
      <right style="thin">
        <color indexed="64"/>
      </right>
      <top style="thin">
        <color indexed="64"/>
      </top>
      <bottom/>
      <diagonal/>
    </border>
    <border>
      <left style="thin">
        <color theme="5" tint="-0.249977111117893"/>
      </left>
      <right style="thin">
        <color indexed="64"/>
      </right>
      <top/>
      <bottom/>
      <diagonal/>
    </border>
    <border>
      <left style="thin">
        <color theme="5" tint="-0.249977111117893"/>
      </left>
      <right style="thin">
        <color indexed="64"/>
      </right>
      <top/>
      <bottom style="thin">
        <color indexed="64"/>
      </bottom>
      <diagonal/>
    </border>
    <border>
      <left style="thin">
        <color theme="5" tint="-0.249977111117893"/>
      </left>
      <right style="thin">
        <color indexed="64"/>
      </right>
      <top/>
      <bottom style="thin">
        <color theme="5" tint="-0.249977111117893"/>
      </bottom>
      <diagonal/>
    </border>
    <border>
      <left style="thin">
        <color theme="5" tint="-0.249977111117893"/>
      </left>
      <right style="thin">
        <color indexed="64"/>
      </right>
      <top style="thin">
        <color theme="5" tint="-0.249977111117893"/>
      </top>
      <bottom/>
      <diagonal/>
    </border>
    <border>
      <left/>
      <right style="thin">
        <color indexed="64"/>
      </right>
      <top/>
      <bottom/>
      <diagonal/>
    </border>
    <border>
      <left style="thin">
        <color rgb="FF963634"/>
      </left>
      <right style="thin">
        <color rgb="FF963634"/>
      </right>
      <top style="thin">
        <color rgb="FF963634"/>
      </top>
      <bottom style="thin">
        <color rgb="FF963634"/>
      </bottom>
      <diagonal/>
    </border>
    <border>
      <left style="thin">
        <color theme="5" tint="-0.249977111117893"/>
      </left>
      <right style="thin">
        <color theme="5" tint="-0.249977111117893"/>
      </right>
      <top style="thin">
        <color theme="5" tint="-0.249977111117893"/>
      </top>
      <bottom style="thin">
        <color indexed="64"/>
      </bottom>
      <diagonal/>
    </border>
    <border>
      <left style="double">
        <color theme="5" tint="-0.249977111117893"/>
      </left>
      <right/>
      <top style="double">
        <color theme="5" tint="-0.249977111117893"/>
      </top>
      <bottom/>
      <diagonal/>
    </border>
    <border>
      <left/>
      <right/>
      <top style="double">
        <color theme="5" tint="-0.249977111117893"/>
      </top>
      <bottom/>
      <diagonal/>
    </border>
    <border>
      <left/>
      <right style="double">
        <color theme="5" tint="-0.249977111117893"/>
      </right>
      <top style="double">
        <color theme="5" tint="-0.249977111117893"/>
      </top>
      <bottom/>
      <diagonal/>
    </border>
    <border>
      <left style="double">
        <color theme="5" tint="-0.249977111117893"/>
      </left>
      <right/>
      <top/>
      <bottom/>
      <diagonal/>
    </border>
    <border>
      <left/>
      <right style="double">
        <color theme="5" tint="-0.249977111117893"/>
      </right>
      <top/>
      <bottom/>
      <diagonal/>
    </border>
    <border>
      <left style="double">
        <color theme="5" tint="-0.249977111117893"/>
      </left>
      <right/>
      <top/>
      <bottom style="double">
        <color theme="5" tint="-0.249977111117893"/>
      </bottom>
      <diagonal/>
    </border>
    <border>
      <left/>
      <right style="double">
        <color theme="5" tint="-0.249977111117893"/>
      </right>
      <top/>
      <bottom style="double">
        <color theme="5" tint="-0.249977111117893"/>
      </bottom>
      <diagonal/>
    </border>
    <border>
      <left style="thin">
        <color theme="5" tint="-0.249977111117893"/>
      </left>
      <right style="thin">
        <color rgb="FF963634"/>
      </right>
      <top/>
      <bottom/>
      <diagonal/>
    </border>
    <border>
      <left style="thin">
        <color rgb="FF963634"/>
      </left>
      <right style="thin">
        <color theme="5" tint="-0.249977111117893"/>
      </right>
      <top style="thin">
        <color theme="5" tint="-0.249977111117893"/>
      </top>
      <bottom/>
      <diagonal/>
    </border>
    <border>
      <left style="thin">
        <color rgb="FF963634"/>
      </left>
      <right style="thin">
        <color theme="5" tint="-0.249977111117893"/>
      </right>
      <top/>
      <bottom/>
      <diagonal/>
    </border>
    <border>
      <left style="thin">
        <color rgb="FF963634"/>
      </left>
      <right style="thin">
        <color theme="5" tint="-0.249977111117893"/>
      </right>
      <top/>
      <bottom style="thin">
        <color theme="5" tint="-0.249977111117893"/>
      </bottom>
      <diagonal/>
    </border>
    <border>
      <left style="thin">
        <color theme="5" tint="-0.249977111117893"/>
      </left>
      <right style="thin">
        <color rgb="FF963634"/>
      </right>
      <top/>
      <bottom style="thin">
        <color theme="5" tint="-0.249977111117893"/>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style="thin">
        <color theme="9"/>
      </left>
      <right/>
      <top/>
      <bottom/>
      <diagonal/>
    </border>
    <border>
      <left/>
      <right style="thin">
        <color theme="9"/>
      </right>
      <top/>
      <bottom/>
      <diagonal/>
    </border>
    <border>
      <left style="thin">
        <color theme="9"/>
      </left>
      <right style="thin">
        <color theme="9"/>
      </right>
      <top/>
      <bottom style="thin">
        <color theme="9"/>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style="thin">
        <color rgb="FFC00000"/>
      </left>
      <right style="thin">
        <color rgb="FFC00000"/>
      </right>
      <top style="thin">
        <color rgb="FFC00000"/>
      </top>
      <bottom style="thin">
        <color rgb="FFC00000"/>
      </bottom>
      <diagonal/>
    </border>
    <border>
      <left style="thin">
        <color indexed="64"/>
      </left>
      <right style="thin">
        <color theme="5" tint="-0.249977111117893"/>
      </right>
      <top style="thin">
        <color indexed="64"/>
      </top>
      <bottom/>
      <diagonal/>
    </border>
    <border>
      <left style="thin">
        <color indexed="64"/>
      </left>
      <right style="thin">
        <color theme="5" tint="-0.249977111117893"/>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theme="5" tint="-0.249977111117893"/>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20">
    <xf numFmtId="0" fontId="0" fillId="0" borderId="0"/>
    <xf numFmtId="167" fontId="4" fillId="0" borderId="0" applyFont="0" applyFill="0" applyBorder="0" applyAlignment="0" applyProtection="0"/>
    <xf numFmtId="9" fontId="4" fillId="0" borderId="0" applyFont="0" applyFill="0" applyBorder="0" applyAlignment="0" applyProtection="0"/>
    <xf numFmtId="0" fontId="3" fillId="0" borderId="0"/>
    <xf numFmtId="166"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2" fillId="0" borderId="0"/>
    <xf numFmtId="16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70" fontId="2" fillId="0" borderId="0" applyFont="0" applyFill="0" applyBorder="0" applyAlignment="0" applyProtection="0"/>
    <xf numFmtId="164" fontId="2" fillId="0" borderId="0" applyFont="0" applyFill="0" applyBorder="0" applyAlignment="0" applyProtection="0"/>
    <xf numFmtId="42" fontId="42" fillId="0" borderId="0" applyFont="0" applyFill="0" applyBorder="0" applyAlignment="0" applyProtection="0"/>
    <xf numFmtId="0" fontId="4"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cellStyleXfs>
  <cellXfs count="891">
    <xf numFmtId="0" fontId="0" fillId="0" borderId="0" xfId="0"/>
    <xf numFmtId="0" fontId="0" fillId="3" borderId="0" xfId="0" applyFill="1"/>
    <xf numFmtId="0" fontId="7" fillId="0" borderId="9" xfId="0" applyFont="1" applyBorder="1" applyAlignment="1">
      <alignment horizontal="center" vertical="center" wrapText="1"/>
    </xf>
    <xf numFmtId="15" fontId="0" fillId="0" borderId="0" xfId="0" applyNumberFormat="1"/>
    <xf numFmtId="0" fontId="4" fillId="0" borderId="1" xfId="0" applyFont="1" applyBorder="1" applyAlignment="1">
      <alignment vertical="center"/>
    </xf>
    <xf numFmtId="0" fontId="0" fillId="0" borderId="1" xfId="0" applyBorder="1" applyAlignment="1">
      <alignment vertical="center"/>
    </xf>
    <xf numFmtId="15" fontId="0" fillId="0" borderId="0" xfId="0" applyNumberFormat="1" applyAlignment="1">
      <alignment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4" fillId="3" borderId="0" xfId="0" applyFont="1" applyFill="1"/>
    <xf numFmtId="0" fontId="5" fillId="5" borderId="1" xfId="0" applyFont="1" applyFill="1" applyBorder="1" applyAlignment="1">
      <alignment horizontal="center" vertical="center" wrapText="1"/>
    </xf>
    <xf numFmtId="0" fontId="17" fillId="4" borderId="3" xfId="0" applyFont="1" applyFill="1" applyBorder="1" applyAlignment="1">
      <alignment horizontal="center" vertical="center"/>
    </xf>
    <xf numFmtId="0" fontId="5" fillId="5" borderId="11" xfId="0" applyFont="1" applyFill="1" applyBorder="1" applyAlignment="1">
      <alignment horizontal="center" vertical="center" wrapText="1"/>
    </xf>
    <xf numFmtId="0" fontId="17" fillId="5" borderId="14" xfId="0" applyFont="1" applyFill="1" applyBorder="1" applyAlignment="1">
      <alignment horizontal="center" vertical="center"/>
    </xf>
    <xf numFmtId="0" fontId="17" fillId="2" borderId="16" xfId="0" applyFont="1" applyFill="1" applyBorder="1" applyAlignment="1">
      <alignment horizontal="center" vertical="center"/>
    </xf>
    <xf numFmtId="0" fontId="17" fillId="5" borderId="13" xfId="0" applyFont="1" applyFill="1" applyBorder="1" applyAlignment="1">
      <alignment horizontal="center" vertical="center"/>
    </xf>
    <xf numFmtId="0" fontId="17" fillId="8" borderId="4" xfId="0" applyFont="1" applyFill="1" applyBorder="1" applyAlignment="1">
      <alignment horizontal="center" vertical="center"/>
    </xf>
    <xf numFmtId="0" fontId="5" fillId="5" borderId="5" xfId="0" applyFont="1" applyFill="1" applyBorder="1" applyAlignment="1">
      <alignment horizontal="center" vertical="center" wrapText="1"/>
    </xf>
    <xf numFmtId="0" fontId="17" fillId="5" borderId="6" xfId="0" applyFont="1" applyFill="1" applyBorder="1" applyAlignment="1">
      <alignment horizontal="center" vertical="center"/>
    </xf>
    <xf numFmtId="0" fontId="16" fillId="6" borderId="8" xfId="0" applyFont="1" applyFill="1" applyBorder="1" applyAlignment="1">
      <alignment horizontal="center" vertical="center"/>
    </xf>
    <xf numFmtId="0" fontId="16" fillId="6" borderId="9" xfId="0" applyFont="1" applyFill="1" applyBorder="1" applyAlignment="1">
      <alignment horizontal="center" vertical="center" wrapText="1"/>
    </xf>
    <xf numFmtId="0" fontId="16" fillId="6" borderId="10" xfId="0" applyFont="1" applyFill="1" applyBorder="1" applyAlignment="1">
      <alignment horizontal="center" vertical="center"/>
    </xf>
    <xf numFmtId="0" fontId="10" fillId="3" borderId="1" xfId="0" applyFont="1" applyFill="1" applyBorder="1" applyAlignment="1" applyProtection="1">
      <alignment horizontal="justify" vertical="center" wrapText="1"/>
      <protection locked="0"/>
    </xf>
    <xf numFmtId="0" fontId="0" fillId="0" borderId="0" xfId="0" applyBorder="1" applyAlignment="1">
      <alignment horizontal="center"/>
    </xf>
    <xf numFmtId="0" fontId="34" fillId="0" borderId="0" xfId="0" applyFont="1"/>
    <xf numFmtId="0" fontId="28" fillId="11" borderId="18" xfId="0" applyFont="1" applyFill="1" applyBorder="1"/>
    <xf numFmtId="0" fontId="11" fillId="10" borderId="19" xfId="0" applyFont="1" applyFill="1" applyBorder="1" applyAlignment="1" applyProtection="1">
      <alignment horizontal="justify" vertical="center" wrapText="1"/>
      <protection locked="0"/>
    </xf>
    <xf numFmtId="0" fontId="7" fillId="10" borderId="19" xfId="0" applyFont="1" applyFill="1" applyBorder="1" applyAlignment="1" applyProtection="1">
      <alignment horizontal="center" vertical="center" wrapText="1"/>
      <protection locked="0"/>
    </xf>
    <xf numFmtId="168" fontId="7" fillId="10" borderId="19" xfId="1" applyNumberFormat="1" applyFont="1" applyFill="1" applyBorder="1" applyAlignment="1" applyProtection="1">
      <alignment horizontal="center" vertical="center" wrapText="1"/>
      <protection locked="0"/>
    </xf>
    <xf numFmtId="168" fontId="7" fillId="10" borderId="19" xfId="1" applyNumberFormat="1" applyFont="1" applyFill="1" applyBorder="1" applyAlignment="1" applyProtection="1">
      <alignment horizontal="center" vertical="center" wrapText="1"/>
    </xf>
    <xf numFmtId="0" fontId="7" fillId="10" borderId="19" xfId="0" applyFont="1" applyFill="1" applyBorder="1" applyAlignment="1" applyProtection="1">
      <alignment horizontal="center" vertical="center" wrapText="1"/>
    </xf>
    <xf numFmtId="168" fontId="7" fillId="10" borderId="19" xfId="1" applyNumberFormat="1" applyFont="1" applyFill="1" applyBorder="1" applyAlignment="1" applyProtection="1">
      <alignment horizontal="center" vertical="center"/>
    </xf>
    <xf numFmtId="15" fontId="7" fillId="10" borderId="19" xfId="0" applyNumberFormat="1" applyFont="1" applyFill="1" applyBorder="1" applyAlignment="1">
      <alignment vertical="center"/>
    </xf>
    <xf numFmtId="0" fontId="10" fillId="0" borderId="19" xfId="0" applyFont="1" applyBorder="1" applyAlignment="1" applyProtection="1">
      <alignment horizontal="justify" vertical="center" wrapText="1"/>
      <protection locked="0"/>
    </xf>
    <xf numFmtId="0" fontId="10" fillId="0" borderId="19" xfId="0" applyFont="1" applyBorder="1" applyAlignment="1" applyProtection="1">
      <alignment horizontal="center" vertical="center" wrapText="1"/>
      <protection locked="0"/>
    </xf>
    <xf numFmtId="0" fontId="0" fillId="0" borderId="19" xfId="0" applyBorder="1" applyAlignment="1">
      <alignment horizontal="center" vertical="center"/>
    </xf>
    <xf numFmtId="0" fontId="9" fillId="0" borderId="19" xfId="0" applyFont="1" applyBorder="1" applyAlignment="1" applyProtection="1">
      <alignment horizontal="center" vertical="center" wrapText="1"/>
      <protection locked="0"/>
    </xf>
    <xf numFmtId="168" fontId="7" fillId="10" borderId="19" xfId="1" applyNumberFormat="1" applyFont="1" applyFill="1" applyBorder="1" applyAlignment="1">
      <alignment vertical="center"/>
    </xf>
    <xf numFmtId="0" fontId="7" fillId="10" borderId="19" xfId="0" applyFont="1" applyFill="1" applyBorder="1" applyAlignment="1" applyProtection="1">
      <alignment vertical="center" wrapText="1"/>
      <protection locked="0"/>
    </xf>
    <xf numFmtId="0" fontId="9" fillId="10" borderId="19" xfId="0" applyFont="1" applyFill="1" applyBorder="1"/>
    <xf numFmtId="0" fontId="9" fillId="0" borderId="19" xfId="0" applyFont="1" applyBorder="1" applyAlignment="1">
      <alignment horizontal="center" vertical="center"/>
    </xf>
    <xf numFmtId="0" fontId="10" fillId="3" borderId="19" xfId="0" applyFont="1" applyFill="1" applyBorder="1" applyAlignment="1" applyProtection="1">
      <alignment horizontal="justify" vertical="center" wrapText="1"/>
      <protection locked="0"/>
    </xf>
    <xf numFmtId="0" fontId="0" fillId="0" borderId="19" xfId="0" applyBorder="1" applyAlignment="1">
      <alignment vertical="center" wrapText="1"/>
    </xf>
    <xf numFmtId="0" fontId="26" fillId="10" borderId="19"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0" fontId="26" fillId="0" borderId="19" xfId="0" applyFont="1" applyFill="1" applyBorder="1" applyAlignment="1" applyProtection="1">
      <alignment horizontal="center" vertical="center" wrapText="1"/>
      <protection locked="0"/>
    </xf>
    <xf numFmtId="0" fontId="26" fillId="3" borderId="19" xfId="0" applyFont="1" applyFill="1" applyBorder="1" applyAlignment="1" applyProtection="1">
      <alignment horizontal="center" vertical="center" wrapText="1"/>
      <protection locked="0"/>
    </xf>
    <xf numFmtId="0" fontId="7" fillId="15" borderId="19" xfId="0" applyFont="1" applyFill="1" applyBorder="1" applyAlignment="1" applyProtection="1">
      <alignment horizontal="center" vertical="center" wrapText="1"/>
      <protection locked="0"/>
    </xf>
    <xf numFmtId="0" fontId="0" fillId="0" borderId="0" xfId="0" applyProtection="1"/>
    <xf numFmtId="0" fontId="28" fillId="11" borderId="18" xfId="0" applyFont="1" applyFill="1" applyBorder="1" applyProtection="1"/>
    <xf numFmtId="0" fontId="0" fillId="3" borderId="0" xfId="0" applyFill="1" applyProtection="1"/>
    <xf numFmtId="0" fontId="0" fillId="0" borderId="0" xfId="0" applyBorder="1" applyAlignment="1" applyProtection="1">
      <alignment horizontal="center"/>
    </xf>
    <xf numFmtId="0" fontId="4" fillId="3" borderId="0" xfId="0" applyFont="1" applyFill="1" applyProtection="1"/>
    <xf numFmtId="0" fontId="7" fillId="0" borderId="7" xfId="0" applyFont="1" applyBorder="1" applyAlignment="1">
      <alignment horizontal="center" vertical="center" wrapText="1"/>
    </xf>
    <xf numFmtId="0" fontId="17" fillId="4" borderId="15" xfId="0" applyFont="1" applyFill="1" applyBorder="1" applyAlignment="1">
      <alignment horizontal="center" vertical="center"/>
    </xf>
    <xf numFmtId="0" fontId="5" fillId="5" borderId="2" xfId="0" applyFont="1" applyFill="1" applyBorder="1" applyAlignment="1">
      <alignment horizontal="center" vertical="center" wrapText="1"/>
    </xf>
    <xf numFmtId="0" fontId="17" fillId="5" borderId="12" xfId="0" applyFont="1" applyFill="1" applyBorder="1" applyAlignment="1">
      <alignment horizontal="center" vertical="center"/>
    </xf>
    <xf numFmtId="0" fontId="11" fillId="10" borderId="19" xfId="0" applyFont="1" applyFill="1" applyBorder="1" applyAlignment="1" applyProtection="1">
      <alignment horizontal="left" vertical="center" wrapText="1"/>
      <protection locked="0"/>
    </xf>
    <xf numFmtId="0" fontId="11" fillId="10" borderId="19" xfId="0" applyFont="1" applyFill="1" applyBorder="1" applyAlignment="1" applyProtection="1">
      <alignment horizontal="center" vertical="center" wrapText="1"/>
      <protection locked="0"/>
    </xf>
    <xf numFmtId="0" fontId="11" fillId="10" borderId="33" xfId="0" applyFont="1" applyFill="1" applyBorder="1" applyAlignment="1" applyProtection="1">
      <alignment horizontal="justify" vertical="center" wrapText="1"/>
      <protection locked="0"/>
    </xf>
    <xf numFmtId="0" fontId="9" fillId="0" borderId="0" xfId="0" applyFont="1" applyAlignment="1">
      <alignment horizontal="left" vertical="center" wrapText="1"/>
    </xf>
    <xf numFmtId="0" fontId="7" fillId="16" borderId="19" xfId="0" applyNumberFormat="1" applyFont="1" applyFill="1" applyBorder="1" applyAlignment="1" applyProtection="1">
      <alignment horizontal="center" vertical="center" wrapText="1"/>
      <protection locked="0"/>
    </xf>
    <xf numFmtId="9" fontId="7" fillId="16" borderId="19" xfId="2" applyFont="1" applyFill="1" applyBorder="1" applyAlignment="1" applyProtection="1">
      <alignment horizontal="center" vertical="center" wrapText="1"/>
      <protection locked="0"/>
    </xf>
    <xf numFmtId="0" fontId="36" fillId="11" borderId="19" xfId="0" applyFont="1" applyFill="1" applyBorder="1" applyAlignment="1" applyProtection="1">
      <alignment horizontal="justify" vertical="center" wrapText="1"/>
      <protection locked="0"/>
    </xf>
    <xf numFmtId="0" fontId="36" fillId="11" borderId="19" xfId="0" applyFont="1" applyFill="1" applyBorder="1" applyAlignment="1" applyProtection="1">
      <alignment horizontal="center" vertical="center" wrapText="1"/>
      <protection locked="0"/>
    </xf>
    <xf numFmtId="0" fontId="34" fillId="7" borderId="1" xfId="0" applyFont="1" applyFill="1" applyBorder="1"/>
    <xf numFmtId="0" fontId="36" fillId="11" borderId="19" xfId="0" applyFont="1" applyFill="1" applyBorder="1" applyAlignment="1" applyProtection="1">
      <alignment horizontal="center" vertical="center" wrapText="1"/>
    </xf>
    <xf numFmtId="168" fontId="36" fillId="11" borderId="19" xfId="1" applyNumberFormat="1" applyFont="1" applyFill="1" applyBorder="1" applyAlignment="1" applyProtection="1">
      <alignment horizontal="center" vertical="center" wrapText="1"/>
    </xf>
    <xf numFmtId="168" fontId="36" fillId="11" borderId="19" xfId="1" applyNumberFormat="1" applyFont="1" applyFill="1" applyBorder="1" applyAlignment="1" applyProtection="1">
      <alignment vertical="center"/>
    </xf>
    <xf numFmtId="0" fontId="37" fillId="11" borderId="19" xfId="0" applyFont="1" applyFill="1" applyBorder="1"/>
    <xf numFmtId="0" fontId="17" fillId="2" borderId="34" xfId="0" applyFont="1" applyFill="1" applyBorder="1" applyAlignment="1">
      <alignment horizontal="center" vertical="center"/>
    </xf>
    <xf numFmtId="0" fontId="5" fillId="5" borderId="35" xfId="0" applyFont="1" applyFill="1" applyBorder="1" applyAlignment="1">
      <alignment horizontal="center" vertical="center" wrapText="1"/>
    </xf>
    <xf numFmtId="0" fontId="17" fillId="5" borderId="36" xfId="0" applyFont="1" applyFill="1" applyBorder="1" applyAlignment="1">
      <alignment horizontal="center" vertical="center"/>
    </xf>
    <xf numFmtId="0" fontId="10" fillId="0" borderId="37" xfId="0" applyFont="1" applyBorder="1" applyAlignment="1" applyProtection="1">
      <alignment horizontal="justify" vertical="center" wrapText="1"/>
      <protection locked="0"/>
    </xf>
    <xf numFmtId="0" fontId="10" fillId="0" borderId="38" xfId="0" applyFont="1" applyBorder="1" applyAlignment="1" applyProtection="1">
      <alignment horizontal="justify" vertical="center" wrapText="1"/>
      <protection locked="0"/>
    </xf>
    <xf numFmtId="0" fontId="10" fillId="0" borderId="0" xfId="0" applyFont="1" applyFill="1" applyBorder="1" applyAlignment="1" applyProtection="1">
      <alignment horizontal="justify" vertical="center" wrapText="1"/>
      <protection locked="0"/>
    </xf>
    <xf numFmtId="0" fontId="9" fillId="0" borderId="2"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168" fontId="36" fillId="11" borderId="19" xfId="0" applyNumberFormat="1" applyFont="1" applyFill="1" applyBorder="1" applyAlignment="1" applyProtection="1">
      <alignment horizontal="center" vertical="center" wrapText="1"/>
      <protection locked="0"/>
    </xf>
    <xf numFmtId="168" fontId="7" fillId="16" borderId="19" xfId="0" applyNumberFormat="1" applyFont="1" applyFill="1" applyBorder="1" applyAlignment="1" applyProtection="1">
      <alignment horizontal="center" vertical="center" wrapText="1"/>
      <protection locked="0"/>
    </xf>
    <xf numFmtId="0" fontId="10" fillId="0" borderId="19" xfId="0" applyFont="1" applyBorder="1" applyAlignment="1" applyProtection="1">
      <alignment horizontal="left" vertical="center" wrapText="1"/>
      <protection locked="0"/>
    </xf>
    <xf numFmtId="168" fontId="7" fillId="10" borderId="19" xfId="1" applyNumberFormat="1" applyFont="1" applyFill="1" applyBorder="1" applyAlignment="1">
      <alignment horizontal="center" vertical="center"/>
    </xf>
    <xf numFmtId="14" fontId="11" fillId="0" borderId="1" xfId="0" applyNumberFormat="1" applyFont="1" applyFill="1" applyBorder="1" applyAlignment="1">
      <alignment horizontal="center" vertical="center" wrapText="1"/>
    </xf>
    <xf numFmtId="9" fontId="7" fillId="16" borderId="22" xfId="2" applyFont="1" applyFill="1" applyBorder="1" applyAlignment="1" applyProtection="1">
      <alignment horizontal="center" vertical="center" wrapText="1"/>
      <protection locked="0"/>
    </xf>
    <xf numFmtId="0" fontId="0" fillId="0" borderId="0" xfId="0" applyBorder="1"/>
    <xf numFmtId="0" fontId="7" fillId="10" borderId="19" xfId="0" applyNumberFormat="1" applyFont="1" applyFill="1" applyBorder="1" applyAlignment="1" applyProtection="1">
      <alignment horizontal="center" vertical="center" wrapText="1"/>
    </xf>
    <xf numFmtId="168" fontId="7" fillId="10" borderId="19" xfId="1" applyNumberFormat="1" applyFont="1" applyFill="1" applyBorder="1" applyAlignment="1">
      <alignment horizontal="center" vertical="top"/>
    </xf>
    <xf numFmtId="14" fontId="7" fillId="0" borderId="1" xfId="0" applyNumberFormat="1" applyFont="1" applyFill="1" applyBorder="1" applyAlignment="1">
      <alignment horizontal="center" vertical="center" wrapText="1"/>
    </xf>
    <xf numFmtId="168" fontId="7" fillId="10" borderId="19" xfId="1" applyNumberFormat="1" applyFont="1" applyFill="1" applyBorder="1" applyAlignment="1">
      <alignment vertical="center" wrapText="1"/>
    </xf>
    <xf numFmtId="0" fontId="7" fillId="10" borderId="19" xfId="0" applyFont="1" applyFill="1" applyBorder="1" applyAlignment="1" applyProtection="1">
      <alignment horizontal="justify" vertical="center" wrapText="1"/>
      <protection locked="0"/>
    </xf>
    <xf numFmtId="9" fontId="7" fillId="10" borderId="19" xfId="0" applyNumberFormat="1" applyFont="1" applyFill="1" applyBorder="1" applyAlignment="1" applyProtection="1">
      <alignment horizontal="center" vertical="center" wrapText="1"/>
    </xf>
    <xf numFmtId="9" fontId="7" fillId="10" borderId="19" xfId="2" applyFont="1" applyFill="1" applyBorder="1" applyAlignment="1">
      <alignment vertical="center"/>
    </xf>
    <xf numFmtId="0" fontId="19" fillId="9" borderId="19" xfId="0" applyFont="1" applyFill="1" applyBorder="1" applyAlignment="1" applyProtection="1">
      <alignment horizontal="center" vertical="center" wrapText="1"/>
      <protection locked="0"/>
    </xf>
    <xf numFmtId="0" fontId="7" fillId="15" borderId="19" xfId="0" applyFont="1" applyFill="1" applyBorder="1" applyAlignment="1" applyProtection="1">
      <alignment horizontal="center" vertical="center" wrapText="1"/>
      <protection locked="0"/>
    </xf>
    <xf numFmtId="0" fontId="19" fillId="9" borderId="24" xfId="0" applyFont="1" applyFill="1" applyBorder="1" applyAlignment="1" applyProtection="1">
      <alignment horizontal="center" vertical="center" wrapText="1"/>
      <protection locked="0"/>
    </xf>
    <xf numFmtId="0" fontId="19" fillId="9" borderId="26" xfId="0" applyFont="1" applyFill="1" applyBorder="1" applyAlignment="1" applyProtection="1">
      <alignment horizontal="center" vertical="center" wrapText="1"/>
      <protection locked="0"/>
    </xf>
    <xf numFmtId="0" fontId="19" fillId="9" borderId="28" xfId="0" applyFont="1" applyFill="1" applyBorder="1" applyAlignment="1" applyProtection="1">
      <alignment horizontal="center" vertical="center" wrapText="1"/>
      <protection locked="0"/>
    </xf>
    <xf numFmtId="0" fontId="19" fillId="9" borderId="0" xfId="0" applyFont="1" applyFill="1" applyBorder="1" applyAlignment="1" applyProtection="1">
      <alignment horizontal="center" vertical="center" wrapText="1"/>
      <protection locked="0"/>
    </xf>
    <xf numFmtId="0" fontId="19" fillId="9" borderId="27" xfId="0" applyFont="1" applyFill="1" applyBorder="1" applyAlignment="1" applyProtection="1">
      <alignment horizontal="center" vertical="center" wrapText="1"/>
      <protection locked="0"/>
    </xf>
    <xf numFmtId="0" fontId="19" fillId="9" borderId="29" xfId="0" applyFont="1" applyFill="1" applyBorder="1" applyAlignment="1" applyProtection="1">
      <alignment horizontal="center" vertical="center" wrapText="1"/>
      <protection locked="0"/>
    </xf>
    <xf numFmtId="0" fontId="19" fillId="9" borderId="30" xfId="0" applyFont="1" applyFill="1" applyBorder="1" applyAlignment="1" applyProtection="1">
      <alignment horizontal="center" vertical="center" wrapText="1"/>
      <protection locked="0"/>
    </xf>
    <xf numFmtId="0" fontId="12" fillId="0" borderId="33"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19" xfId="0" applyBorder="1" applyAlignment="1">
      <alignment vertical="center" wrapText="1"/>
    </xf>
    <xf numFmtId="0" fontId="14" fillId="14" borderId="24" xfId="0" applyFont="1" applyFill="1" applyBorder="1" applyAlignment="1">
      <alignment horizontal="center" vertical="center"/>
    </xf>
    <xf numFmtId="0" fontId="14" fillId="14" borderId="21" xfId="0" applyFont="1" applyFill="1" applyBorder="1" applyAlignment="1">
      <alignment horizontal="center" vertical="center"/>
    </xf>
    <xf numFmtId="0" fontId="14" fillId="14" borderId="25" xfId="0" applyFont="1" applyFill="1" applyBorder="1" applyAlignment="1">
      <alignment horizontal="center" vertical="center"/>
    </xf>
    <xf numFmtId="0" fontId="14" fillId="14" borderId="28" xfId="0" applyFont="1" applyFill="1" applyBorder="1" applyAlignment="1">
      <alignment horizontal="center" vertical="center"/>
    </xf>
    <xf numFmtId="0" fontId="14" fillId="14" borderId="29" xfId="0" applyFont="1" applyFill="1" applyBorder="1" applyAlignment="1">
      <alignment horizontal="center" vertical="center"/>
    </xf>
    <xf numFmtId="0" fontId="14" fillId="14" borderId="30" xfId="0" applyFont="1" applyFill="1" applyBorder="1" applyAlignment="1">
      <alignment horizontal="center" vertical="center"/>
    </xf>
    <xf numFmtId="0" fontId="41" fillId="0" borderId="41" xfId="0" applyFont="1" applyFill="1" applyBorder="1" applyAlignment="1">
      <alignment horizontal="justify" vertical="center" wrapText="1"/>
    </xf>
    <xf numFmtId="0" fontId="41" fillId="0" borderId="42" xfId="0" applyFont="1" applyFill="1" applyBorder="1" applyAlignment="1">
      <alignment horizontal="justify" vertical="center" wrapText="1"/>
    </xf>
    <xf numFmtId="0" fontId="41" fillId="0" borderId="43" xfId="0" applyFont="1" applyFill="1" applyBorder="1" applyAlignment="1">
      <alignment horizontal="justify" vertical="center" wrapText="1"/>
    </xf>
    <xf numFmtId="0" fontId="19" fillId="9" borderId="19" xfId="0" applyFont="1" applyFill="1" applyBorder="1" applyAlignment="1" applyProtection="1">
      <alignment horizontal="center" vertical="center" wrapText="1"/>
      <protection locked="0"/>
    </xf>
    <xf numFmtId="0" fontId="7" fillId="13" borderId="19" xfId="0" applyFont="1" applyFill="1" applyBorder="1" applyAlignment="1" applyProtection="1">
      <alignment horizontal="center" vertical="center" wrapText="1"/>
      <protection locked="0"/>
    </xf>
    <xf numFmtId="0" fontId="7" fillId="15" borderId="19" xfId="0" applyFont="1" applyFill="1" applyBorder="1" applyAlignment="1" applyProtection="1">
      <alignment horizontal="center" vertical="center" wrapText="1"/>
      <protection locked="0"/>
    </xf>
    <xf numFmtId="0" fontId="6" fillId="14" borderId="19" xfId="0" applyFont="1" applyFill="1" applyBorder="1" applyAlignment="1" applyProtection="1">
      <alignment horizontal="center" vertical="center" wrapText="1"/>
      <protection locked="0"/>
    </xf>
    <xf numFmtId="0" fontId="41" fillId="0" borderId="32" xfId="0" applyFont="1" applyFill="1" applyBorder="1" applyAlignment="1">
      <alignment horizontal="justify" vertical="center" wrapText="1"/>
    </xf>
    <xf numFmtId="0" fontId="41" fillId="0" borderId="31" xfId="0" applyFont="1" applyFill="1" applyBorder="1" applyAlignment="1">
      <alignment horizontal="justify" vertical="center" wrapText="1"/>
    </xf>
    <xf numFmtId="0" fontId="29" fillId="11" borderId="0" xfId="0" applyFont="1" applyFill="1" applyBorder="1" applyAlignment="1" applyProtection="1">
      <alignment horizontal="left"/>
    </xf>
    <xf numFmtId="0" fontId="30" fillId="11" borderId="0" xfId="0" applyFont="1" applyFill="1" applyBorder="1" applyAlignment="1" applyProtection="1">
      <alignment horizontal="left"/>
    </xf>
    <xf numFmtId="0" fontId="0" fillId="11" borderId="0" xfId="0" applyFill="1" applyBorder="1" applyAlignment="1" applyProtection="1">
      <alignment horizontal="center"/>
    </xf>
    <xf numFmtId="0" fontId="0" fillId="11" borderId="18" xfId="0" applyFill="1" applyBorder="1" applyAlignment="1" applyProtection="1">
      <alignment horizontal="center"/>
    </xf>
    <xf numFmtId="0" fontId="31" fillId="11" borderId="0" xfId="0" applyFont="1" applyFill="1" applyBorder="1" applyAlignment="1" applyProtection="1">
      <alignment horizontal="left"/>
    </xf>
    <xf numFmtId="0" fontId="15" fillId="12" borderId="19" xfId="0" applyFont="1" applyFill="1" applyBorder="1" applyAlignment="1">
      <alignment horizontal="center" vertical="center" wrapText="1"/>
    </xf>
    <xf numFmtId="0" fontId="14" fillId="13" borderId="19" xfId="0" applyFont="1" applyFill="1" applyBorder="1" applyAlignment="1">
      <alignment horizontal="center" vertical="center" wrapText="1"/>
    </xf>
    <xf numFmtId="0" fontId="0" fillId="13" borderId="19" xfId="0" applyFill="1" applyBorder="1" applyAlignment="1">
      <alignment horizontal="center" vertical="center" wrapText="1"/>
    </xf>
    <xf numFmtId="0" fontId="14" fillId="15" borderId="19" xfId="0" applyFont="1" applyFill="1" applyBorder="1" applyAlignment="1">
      <alignment horizontal="center" vertical="center" wrapText="1"/>
    </xf>
    <xf numFmtId="0" fontId="15" fillId="9" borderId="19" xfId="0" applyFont="1" applyFill="1" applyBorder="1" applyAlignment="1" applyProtection="1">
      <alignment horizontal="center" vertical="center" wrapText="1"/>
      <protection locked="0"/>
    </xf>
    <xf numFmtId="0" fontId="39" fillId="0" borderId="19" xfId="0" applyFont="1" applyFill="1" applyBorder="1" applyAlignment="1">
      <alignment horizontal="center" vertical="center" wrapText="1"/>
    </xf>
    <xf numFmtId="0" fontId="40" fillId="0" borderId="19" xfId="0" applyFont="1" applyBorder="1" applyAlignment="1">
      <alignment vertical="center"/>
    </xf>
    <xf numFmtId="0" fontId="36" fillId="11" borderId="22" xfId="0" applyFont="1" applyFill="1" applyBorder="1" applyAlignment="1" applyProtection="1">
      <alignment horizontal="center" vertical="center" wrapText="1"/>
      <protection locked="0"/>
    </xf>
    <xf numFmtId="0" fontId="36" fillId="11" borderId="23" xfId="0" applyFont="1" applyFill="1" applyBorder="1" applyAlignment="1" applyProtection="1">
      <alignment horizontal="center" vertical="center" wrapText="1"/>
      <protection locked="0"/>
    </xf>
    <xf numFmtId="0" fontId="7" fillId="12" borderId="19" xfId="0" applyFont="1" applyFill="1" applyBorder="1" applyAlignment="1">
      <alignment horizontal="center" vertical="center" wrapText="1"/>
    </xf>
    <xf numFmtId="0" fontId="7" fillId="12" borderId="19" xfId="0" applyFont="1" applyFill="1" applyBorder="1" applyAlignment="1" applyProtection="1">
      <alignment horizontal="center" vertical="center" wrapText="1"/>
      <protection locked="0"/>
    </xf>
    <xf numFmtId="0" fontId="7" fillId="14" borderId="19" xfId="0" applyFont="1" applyFill="1" applyBorder="1" applyAlignment="1" applyProtection="1">
      <alignment horizontal="center" vertical="center" wrapText="1"/>
      <protection locked="0"/>
    </xf>
    <xf numFmtId="0" fontId="14" fillId="17" borderId="19" xfId="0" applyFont="1" applyFill="1" applyBorder="1" applyAlignment="1">
      <alignment horizontal="center" vertical="center" wrapText="1"/>
    </xf>
    <xf numFmtId="0" fontId="36" fillId="11" borderId="20" xfId="0" applyFont="1" applyFill="1" applyBorder="1" applyAlignment="1" applyProtection="1">
      <alignment horizontal="center" vertical="center" wrapText="1"/>
      <protection locked="0"/>
    </xf>
    <xf numFmtId="0" fontId="41" fillId="0" borderId="33" xfId="0" applyFont="1" applyFill="1" applyBorder="1" applyAlignment="1">
      <alignment horizontal="justify" vertical="center" wrapText="1"/>
    </xf>
    <xf numFmtId="0" fontId="19" fillId="9" borderId="22" xfId="0" applyFont="1" applyFill="1" applyBorder="1" applyAlignment="1" applyProtection="1">
      <alignment horizontal="center" vertical="center" wrapText="1"/>
      <protection locked="0"/>
    </xf>
    <xf numFmtId="0" fontId="19" fillId="9" borderId="39" xfId="0" applyFont="1" applyFill="1" applyBorder="1" applyAlignment="1" applyProtection="1">
      <alignment horizontal="center" vertical="center" wrapText="1"/>
      <protection locked="0"/>
    </xf>
    <xf numFmtId="0" fontId="41" fillId="0" borderId="44" xfId="0" applyFont="1" applyFill="1" applyBorder="1" applyAlignment="1">
      <alignment horizontal="justify" vertical="center" wrapText="1"/>
    </xf>
    <xf numFmtId="0" fontId="41" fillId="0" borderId="45" xfId="0" applyFont="1" applyFill="1" applyBorder="1" applyAlignment="1">
      <alignment horizontal="justify" vertical="center" wrapText="1"/>
    </xf>
    <xf numFmtId="0" fontId="41" fillId="0" borderId="46" xfId="0" applyFont="1" applyFill="1" applyBorder="1" applyAlignment="1">
      <alignment horizontal="justify" vertical="center" wrapText="1"/>
    </xf>
    <xf numFmtId="0" fontId="41" fillId="0" borderId="40" xfId="0" applyFont="1" applyFill="1" applyBorder="1" applyAlignment="1">
      <alignment horizontal="justify" vertical="center" wrapText="1"/>
    </xf>
    <xf numFmtId="0" fontId="41" fillId="0" borderId="44" xfId="0" quotePrefix="1" applyFont="1" applyFill="1" applyBorder="1" applyAlignment="1">
      <alignment horizontal="justify" vertical="center" wrapText="1"/>
    </xf>
    <xf numFmtId="0" fontId="37" fillId="0" borderId="31" xfId="0" applyFont="1" applyFill="1" applyBorder="1" applyAlignment="1">
      <alignment horizontal="center" vertical="center" wrapText="1"/>
    </xf>
    <xf numFmtId="0" fontId="37" fillId="0" borderId="32" xfId="0" applyFont="1" applyFill="1" applyBorder="1" applyAlignment="1">
      <alignment horizontal="center" vertical="center" wrapText="1"/>
    </xf>
    <xf numFmtId="0" fontId="37" fillId="0" borderId="33"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9" fillId="9" borderId="24" xfId="0" applyFont="1" applyFill="1" applyBorder="1" applyAlignment="1" applyProtection="1">
      <alignment horizontal="center" vertical="center" wrapText="1"/>
      <protection locked="0"/>
    </xf>
    <xf numFmtId="0" fontId="19" fillId="9" borderId="26" xfId="0" applyFont="1" applyFill="1" applyBorder="1" applyAlignment="1" applyProtection="1">
      <alignment horizontal="center" vertical="center" wrapText="1"/>
      <protection locked="0"/>
    </xf>
    <xf numFmtId="0" fontId="19" fillId="9" borderId="28" xfId="0" applyFont="1" applyFill="1" applyBorder="1" applyAlignment="1" applyProtection="1">
      <alignment horizontal="center" vertical="center" wrapText="1"/>
      <protection locked="0"/>
    </xf>
    <xf numFmtId="0" fontId="19" fillId="9" borderId="21" xfId="0" applyFont="1" applyFill="1" applyBorder="1" applyAlignment="1" applyProtection="1">
      <alignment horizontal="center" vertical="center" wrapText="1"/>
      <protection locked="0"/>
    </xf>
    <xf numFmtId="0" fontId="19" fillId="9" borderId="25" xfId="0" applyFont="1" applyFill="1" applyBorder="1" applyAlignment="1" applyProtection="1">
      <alignment horizontal="center" vertical="center" wrapText="1"/>
      <protection locked="0"/>
    </xf>
    <xf numFmtId="0" fontId="19" fillId="9" borderId="0" xfId="0" applyFont="1" applyFill="1" applyBorder="1" applyAlignment="1" applyProtection="1">
      <alignment horizontal="center" vertical="center" wrapText="1"/>
      <protection locked="0"/>
    </xf>
    <xf numFmtId="0" fontId="19" fillId="9" borderId="27" xfId="0" applyFont="1" applyFill="1" applyBorder="1" applyAlignment="1" applyProtection="1">
      <alignment horizontal="center" vertical="center" wrapText="1"/>
      <protection locked="0"/>
    </xf>
    <xf numFmtId="0" fontId="19" fillId="9" borderId="29" xfId="0" applyFont="1" applyFill="1" applyBorder="1" applyAlignment="1" applyProtection="1">
      <alignment horizontal="center" vertical="center" wrapText="1"/>
      <protection locked="0"/>
    </xf>
    <xf numFmtId="0" fontId="19" fillId="9" borderId="30" xfId="0" applyFont="1" applyFill="1" applyBorder="1" applyAlignment="1" applyProtection="1">
      <alignment horizontal="center" vertical="center" wrapText="1"/>
      <protection locked="0"/>
    </xf>
    <xf numFmtId="0" fontId="0" fillId="0" borderId="19" xfId="0" applyBorder="1" applyAlignment="1">
      <alignment horizontal="center" vertical="center" wrapText="1"/>
    </xf>
    <xf numFmtId="0" fontId="9" fillId="0" borderId="19" xfId="0" applyFont="1" applyBorder="1" applyAlignment="1">
      <alignment vertical="center" wrapText="1"/>
    </xf>
    <xf numFmtId="0" fontId="0" fillId="0" borderId="19" xfId="0" applyBorder="1" applyAlignment="1">
      <alignment vertical="center" wrapText="1"/>
    </xf>
    <xf numFmtId="0" fontId="12" fillId="0" borderId="31"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6" fillId="0" borderId="32"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5" fillId="0" borderId="31"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0" fillId="11" borderId="0" xfId="0" applyFill="1" applyBorder="1" applyAlignment="1">
      <alignment horizontal="center"/>
    </xf>
    <xf numFmtId="0" fontId="0" fillId="11" borderId="18" xfId="0" applyFill="1" applyBorder="1" applyAlignment="1">
      <alignment horizontal="center"/>
    </xf>
    <xf numFmtId="0" fontId="29" fillId="11" borderId="0" xfId="0" applyFont="1" applyFill="1" applyBorder="1" applyAlignment="1">
      <alignment horizontal="left"/>
    </xf>
    <xf numFmtId="0" fontId="30" fillId="11" borderId="0" xfId="0" applyFont="1" applyFill="1" applyBorder="1" applyAlignment="1">
      <alignment horizontal="left"/>
    </xf>
    <xf numFmtId="0" fontId="31" fillId="11" borderId="0" xfId="0" applyFont="1" applyFill="1" applyBorder="1" applyAlignment="1">
      <alignment horizontal="left"/>
    </xf>
    <xf numFmtId="0" fontId="0" fillId="0" borderId="0" xfId="0" applyAlignment="1">
      <alignment horizontal="left"/>
    </xf>
    <xf numFmtId="0" fontId="0" fillId="0" borderId="0" xfId="0" applyAlignment="1">
      <alignment horizontal="center"/>
    </xf>
    <xf numFmtId="0" fontId="33" fillId="11" borderId="0" xfId="0" applyFont="1" applyFill="1" applyBorder="1" applyAlignment="1">
      <alignment horizontal="left"/>
    </xf>
    <xf numFmtId="0" fontId="32" fillId="11" borderId="0" xfId="0" applyFont="1" applyFill="1" applyBorder="1" applyAlignment="1">
      <alignment horizontal="left"/>
    </xf>
    <xf numFmtId="0" fontId="4" fillId="0" borderId="0" xfId="0" applyFont="1" applyAlignment="1">
      <alignment horizontal="left"/>
    </xf>
    <xf numFmtId="0" fontId="35" fillId="0" borderId="0" xfId="0" applyFont="1" applyAlignment="1">
      <alignment horizontal="left"/>
    </xf>
    <xf numFmtId="0" fontId="20" fillId="0" borderId="0" xfId="0" applyFont="1" applyAlignment="1">
      <alignment horizontal="left"/>
    </xf>
    <xf numFmtId="0" fontId="22" fillId="0" borderId="17" xfId="0" applyFont="1" applyBorder="1" applyAlignment="1">
      <alignment horizontal="center"/>
    </xf>
    <xf numFmtId="0" fontId="22" fillId="0" borderId="0" xfId="0" applyFont="1" applyBorder="1" applyAlignment="1">
      <alignment horizontal="center"/>
    </xf>
    <xf numFmtId="0" fontId="23" fillId="0" borderId="0" xfId="0" applyFont="1" applyAlignment="1">
      <alignment horizontal="left"/>
    </xf>
    <xf numFmtId="0" fontId="0" fillId="0" borderId="0" xfId="0" applyAlignment="1">
      <alignment horizontal="left" wrapText="1"/>
    </xf>
    <xf numFmtId="0" fontId="22" fillId="0" borderId="17" xfId="0" applyFont="1" applyBorder="1" applyAlignment="1">
      <alignment horizontal="left"/>
    </xf>
    <xf numFmtId="0" fontId="22" fillId="0" borderId="0" xfId="0" applyFont="1" applyBorder="1" applyAlignment="1">
      <alignment horizontal="left"/>
    </xf>
    <xf numFmtId="0" fontId="6" fillId="0" borderId="0" xfId="0" applyFont="1" applyAlignment="1">
      <alignment horizontal="left"/>
    </xf>
    <xf numFmtId="0" fontId="9" fillId="3" borderId="19" xfId="0" applyFont="1" applyFill="1" applyBorder="1" applyAlignment="1" applyProtection="1">
      <alignment horizontal="center" vertical="center" wrapText="1"/>
      <protection locked="0"/>
    </xf>
    <xf numFmtId="168" fontId="36" fillId="11" borderId="19" xfId="1" applyNumberFormat="1" applyFont="1" applyFill="1" applyBorder="1" applyAlignment="1" applyProtection="1">
      <alignment horizontal="center" vertical="center" wrapText="1"/>
      <protection locked="0"/>
    </xf>
    <xf numFmtId="0" fontId="45" fillId="0" borderId="31" xfId="0" applyFont="1" applyFill="1" applyBorder="1" applyAlignment="1">
      <alignment horizontal="justify" vertical="top" wrapText="1"/>
    </xf>
    <xf numFmtId="0" fontId="37" fillId="0" borderId="32" xfId="0" applyFont="1" applyFill="1" applyBorder="1" applyAlignment="1">
      <alignment horizontal="justify" vertical="top" wrapText="1"/>
    </xf>
    <xf numFmtId="0" fontId="19" fillId="9" borderId="47" xfId="0" applyFont="1" applyFill="1" applyBorder="1" applyAlignment="1" applyProtection="1">
      <alignment horizontal="center" vertical="center" wrapText="1"/>
      <protection locked="0"/>
    </xf>
    <xf numFmtId="0" fontId="19" fillId="9" borderId="48" xfId="0" applyFont="1" applyFill="1" applyBorder="1" applyAlignment="1" applyProtection="1">
      <alignment horizontal="center" vertical="center" wrapText="1"/>
      <protection locked="0"/>
    </xf>
    <xf numFmtId="0" fontId="46" fillId="0" borderId="19" xfId="0" applyFont="1" applyFill="1" applyBorder="1" applyAlignment="1">
      <alignment horizontal="justify" vertical="top" wrapText="1"/>
    </xf>
    <xf numFmtId="0" fontId="10" fillId="0" borderId="0" xfId="0" applyFont="1" applyAlignment="1" applyProtection="1">
      <alignment horizontal="justify" vertical="center" wrapText="1"/>
      <protection locked="0"/>
    </xf>
    <xf numFmtId="0" fontId="8" fillId="0" borderId="19" xfId="0" applyFont="1" applyBorder="1" applyAlignment="1">
      <alignment vertical="center"/>
    </xf>
    <xf numFmtId="0" fontId="37" fillId="0" borderId="31" xfId="0" applyFont="1" applyFill="1" applyBorder="1" applyAlignment="1">
      <alignment vertical="center" wrapText="1"/>
    </xf>
    <xf numFmtId="0" fontId="12" fillId="0" borderId="24" xfId="0" applyFont="1" applyFill="1" applyBorder="1" applyAlignment="1">
      <alignment horizontal="center" vertical="center" wrapText="1"/>
    </xf>
    <xf numFmtId="0" fontId="12" fillId="0" borderId="25" xfId="0" applyFont="1" applyFill="1" applyBorder="1" applyAlignment="1">
      <alignment horizontal="center" vertical="top" wrapText="1"/>
    </xf>
    <xf numFmtId="0" fontId="47" fillId="0" borderId="32" xfId="0" applyFont="1" applyFill="1" applyBorder="1" applyAlignment="1">
      <alignment horizontal="left" vertical="center" wrapText="1"/>
    </xf>
    <xf numFmtId="0" fontId="12" fillId="0" borderId="26" xfId="0" applyFont="1" applyFill="1" applyBorder="1" applyAlignment="1">
      <alignment horizontal="center" vertical="center" wrapText="1"/>
    </xf>
    <xf numFmtId="0" fontId="12" fillId="0" borderId="27" xfId="0" applyFont="1" applyFill="1" applyBorder="1" applyAlignment="1">
      <alignment horizontal="center" vertical="top" wrapText="1"/>
    </xf>
    <xf numFmtId="0" fontId="12" fillId="0" borderId="49"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47" fillId="0" borderId="33" xfId="0" applyFont="1" applyFill="1" applyBorder="1" applyAlignment="1">
      <alignment horizontal="left" vertical="center" wrapText="1"/>
    </xf>
    <xf numFmtId="0" fontId="8" fillId="0" borderId="51" xfId="0" applyFont="1" applyBorder="1" applyAlignment="1">
      <alignment horizontal="center" vertical="center"/>
    </xf>
    <xf numFmtId="0" fontId="6" fillId="0" borderId="19"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49" xfId="0" applyFont="1" applyBorder="1" applyAlignment="1">
      <alignment horizontal="center" vertical="center"/>
    </xf>
    <xf numFmtId="0" fontId="12" fillId="0" borderId="51" xfId="0" applyFont="1" applyFill="1" applyBorder="1" applyAlignment="1">
      <alignment horizontal="center" vertical="center" wrapText="1"/>
    </xf>
    <xf numFmtId="0" fontId="12" fillId="0" borderId="52"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54" xfId="0" applyFont="1" applyFill="1" applyBorder="1" applyAlignment="1">
      <alignment horizontal="center" vertical="center" wrapText="1"/>
    </xf>
    <xf numFmtId="168" fontId="7" fillId="10" borderId="1" xfId="1" applyNumberFormat="1" applyFont="1" applyFill="1" applyBorder="1" applyAlignment="1" applyProtection="1">
      <alignment horizontal="center" vertical="center" wrapText="1"/>
      <protection locked="0"/>
    </xf>
    <xf numFmtId="0" fontId="12" fillId="0" borderId="55"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0" xfId="0" applyFont="1" applyFill="1" applyBorder="1" applyAlignment="1">
      <alignment horizontal="center" vertical="top" wrapText="1"/>
    </xf>
    <xf numFmtId="0" fontId="12" fillId="0" borderId="24" xfId="0" applyFont="1" applyFill="1" applyBorder="1" applyAlignment="1">
      <alignment horizontal="center" vertical="top" wrapText="1"/>
    </xf>
    <xf numFmtId="0" fontId="4" fillId="0" borderId="31" xfId="0" applyFont="1" applyFill="1" applyBorder="1" applyAlignment="1">
      <alignment horizontal="center" vertical="center" wrapText="1"/>
    </xf>
    <xf numFmtId="0" fontId="12" fillId="0" borderId="26" xfId="0" applyFont="1" applyFill="1" applyBorder="1" applyAlignment="1">
      <alignment horizontal="center" vertical="top" wrapText="1"/>
    </xf>
    <xf numFmtId="0" fontId="4" fillId="0" borderId="32" xfId="0" applyFont="1" applyFill="1" applyBorder="1" applyAlignment="1">
      <alignment horizontal="center" vertical="center" wrapText="1"/>
    </xf>
    <xf numFmtId="0" fontId="4" fillId="0" borderId="19" xfId="0" applyFont="1" applyBorder="1" applyAlignment="1">
      <alignment horizontal="center" vertical="center" wrapText="1"/>
    </xf>
    <xf numFmtId="0" fontId="40" fillId="10" borderId="1" xfId="0" applyFont="1" applyFill="1" applyBorder="1" applyAlignment="1" applyProtection="1">
      <alignment horizontal="center" vertical="center" wrapText="1"/>
      <protection locked="0"/>
    </xf>
    <xf numFmtId="0" fontId="40"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9" fillId="0" borderId="31" xfId="0" applyFont="1" applyBorder="1" applyAlignment="1">
      <alignment horizontal="left" vertical="center" wrapText="1"/>
    </xf>
    <xf numFmtId="0" fontId="9" fillId="0" borderId="32" xfId="0" applyFont="1" applyBorder="1" applyAlignment="1">
      <alignment horizontal="left" vertical="center" wrapText="1"/>
    </xf>
    <xf numFmtId="0" fontId="9"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19" xfId="0" applyFont="1" applyBorder="1" applyAlignment="1">
      <alignment vertical="center" wrapText="1"/>
    </xf>
    <xf numFmtId="0" fontId="10" fillId="0" borderId="19" xfId="0" applyFont="1" applyFill="1" applyBorder="1" applyAlignment="1" applyProtection="1">
      <alignment horizontal="justify" vertical="center" wrapText="1"/>
      <protection locked="0"/>
    </xf>
    <xf numFmtId="0" fontId="9" fillId="0" borderId="19" xfId="0" applyFont="1" applyFill="1" applyBorder="1" applyAlignment="1" applyProtection="1">
      <alignment horizontal="center" vertical="center" wrapText="1"/>
      <protection locked="0"/>
    </xf>
    <xf numFmtId="0" fontId="28" fillId="11" borderId="18" xfId="0" applyFont="1" applyFill="1" applyBorder="1" applyAlignment="1" applyProtection="1">
      <alignment horizontal="center"/>
    </xf>
    <xf numFmtId="0" fontId="0" fillId="3" borderId="0" xfId="0" applyFill="1" applyAlignment="1" applyProtection="1">
      <alignment horizontal="center"/>
    </xf>
    <xf numFmtId="0" fontId="36" fillId="11" borderId="21" xfId="0" applyFont="1" applyFill="1" applyBorder="1" applyAlignment="1" applyProtection="1">
      <alignment horizontal="center" vertical="center" wrapText="1"/>
      <protection locked="0"/>
    </xf>
    <xf numFmtId="168" fontId="7" fillId="16" borderId="19" xfId="1" applyNumberFormat="1" applyFont="1" applyFill="1" applyBorder="1" applyAlignment="1" applyProtection="1">
      <alignment horizontal="center" vertical="center" wrapText="1"/>
      <protection locked="0"/>
    </xf>
    <xf numFmtId="168" fontId="36" fillId="11" borderId="19" xfId="1" applyNumberFormat="1" applyFont="1" applyFill="1" applyBorder="1" applyAlignment="1" applyProtection="1">
      <alignment horizontal="center" vertical="center"/>
    </xf>
    <xf numFmtId="14" fontId="9" fillId="11" borderId="1" xfId="0" applyNumberFormat="1" applyFont="1" applyFill="1" applyBorder="1" applyAlignment="1">
      <alignment vertical="center" wrapText="1"/>
    </xf>
    <xf numFmtId="0" fontId="7" fillId="0" borderId="19" xfId="0" applyNumberFormat="1" applyFont="1" applyFill="1" applyBorder="1" applyAlignment="1" applyProtection="1">
      <alignment horizontal="center" vertical="center" wrapText="1"/>
      <protection locked="0"/>
    </xf>
    <xf numFmtId="0" fontId="11" fillId="0" borderId="31" xfId="0" applyFont="1" applyFill="1" applyBorder="1" applyAlignment="1" applyProtection="1">
      <alignment horizontal="center" vertical="center" wrapText="1"/>
      <protection locked="0"/>
    </xf>
    <xf numFmtId="0" fontId="11" fillId="0" borderId="24"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26" fillId="10" borderId="23" xfId="0" applyFont="1" applyFill="1" applyBorder="1" applyAlignment="1" applyProtection="1">
      <alignment horizontal="center" vertical="center" wrapText="1"/>
      <protection locked="0"/>
    </xf>
    <xf numFmtId="168" fontId="7" fillId="10" borderId="19" xfId="1" applyNumberFormat="1" applyFont="1" applyFill="1" applyBorder="1" applyAlignment="1" applyProtection="1">
      <alignment vertical="center"/>
    </xf>
    <xf numFmtId="14" fontId="9" fillId="10" borderId="1" xfId="0" applyNumberFormat="1" applyFont="1" applyFill="1" applyBorder="1" applyAlignment="1">
      <alignment vertical="center" wrapText="1"/>
    </xf>
    <xf numFmtId="14" fontId="10" fillId="10" borderId="1" xfId="0" applyNumberFormat="1" applyFont="1" applyFill="1" applyBorder="1" applyAlignment="1">
      <alignment horizontal="center" vertical="center" wrapText="1"/>
    </xf>
    <xf numFmtId="0" fontId="27" fillId="0" borderId="31" xfId="0" applyFont="1" applyBorder="1" applyAlignment="1" applyProtection="1">
      <alignment horizontal="center" vertical="center" wrapText="1"/>
      <protection locked="0"/>
    </xf>
    <xf numFmtId="0" fontId="11" fillId="0" borderId="32"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27" fillId="0" borderId="25" xfId="0" applyFont="1" applyFill="1" applyBorder="1" applyAlignment="1" applyProtection="1">
      <alignment horizontal="center" vertical="center" wrapText="1"/>
      <protection locked="0"/>
    </xf>
    <xf numFmtId="0" fontId="10" fillId="0" borderId="57" xfId="0" applyFont="1" applyBorder="1" applyAlignment="1" applyProtection="1">
      <alignment horizontal="left" vertical="center" wrapText="1"/>
      <protection locked="0"/>
    </xf>
    <xf numFmtId="0" fontId="10" fillId="0" borderId="31" xfId="0" applyFont="1" applyBorder="1" applyAlignment="1" applyProtection="1">
      <alignment horizontal="center" vertical="center" wrapText="1"/>
      <protection locked="0"/>
    </xf>
    <xf numFmtId="0" fontId="0" fillId="0" borderId="31" xfId="0" applyBorder="1" applyAlignment="1">
      <alignment horizontal="center" vertical="center"/>
    </xf>
    <xf numFmtId="0" fontId="9" fillId="0" borderId="7" xfId="0" applyFont="1" applyBorder="1" applyAlignment="1" applyProtection="1">
      <alignment horizontal="center" vertical="center" wrapText="1"/>
      <protection locked="0"/>
    </xf>
    <xf numFmtId="0" fontId="11" fillId="0" borderId="33" xfId="0" applyFont="1" applyFill="1" applyBorder="1" applyAlignment="1" applyProtection="1">
      <alignment horizontal="center" vertical="center" wrapText="1"/>
      <protection locked="0"/>
    </xf>
    <xf numFmtId="0" fontId="11" fillId="0" borderId="28"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justify" vertical="center" wrapText="1"/>
      <protection locked="0"/>
    </xf>
    <xf numFmtId="0" fontId="10" fillId="0" borderId="1" xfId="0" applyFont="1" applyBorder="1" applyAlignment="1" applyProtection="1">
      <alignment horizontal="center" vertical="center" wrapText="1"/>
      <protection locked="0"/>
    </xf>
    <xf numFmtId="0" fontId="0" fillId="0" borderId="1" xfId="0" applyBorder="1" applyAlignment="1">
      <alignment horizontal="center" vertical="center"/>
    </xf>
    <xf numFmtId="0" fontId="27" fillId="0" borderId="33" xfId="0" applyFont="1" applyBorder="1" applyAlignment="1" applyProtection="1">
      <alignment horizontal="center" vertical="center" wrapText="1"/>
      <protection locked="0"/>
    </xf>
    <xf numFmtId="0" fontId="7" fillId="0" borderId="19" xfId="0" applyFont="1" applyBorder="1" applyAlignment="1">
      <alignment horizontal="center" vertical="center"/>
    </xf>
    <xf numFmtId="0" fontId="11" fillId="0" borderId="31" xfId="0" applyFont="1" applyFill="1" applyBorder="1" applyAlignment="1">
      <alignment horizontal="center" vertical="center" wrapText="1"/>
    </xf>
    <xf numFmtId="0" fontId="11" fillId="0" borderId="19" xfId="0" applyFont="1" applyFill="1" applyBorder="1" applyAlignment="1">
      <alignment horizontal="center" vertical="center" wrapText="1"/>
    </xf>
    <xf numFmtId="3" fontId="11" fillId="10" borderId="1" xfId="14" applyNumberFormat="1" applyFont="1" applyFill="1" applyBorder="1" applyAlignment="1">
      <alignment horizontal="right" vertical="center" wrapText="1"/>
    </xf>
    <xf numFmtId="3" fontId="10" fillId="10" borderId="1" xfId="14" applyNumberFormat="1" applyFont="1" applyFill="1" applyBorder="1" applyAlignment="1">
      <alignment horizontal="right" vertical="center" wrapText="1"/>
    </xf>
    <xf numFmtId="0" fontId="27" fillId="0" borderId="19" xfId="0" applyFont="1" applyFill="1" applyBorder="1" applyAlignment="1">
      <alignment horizontal="left" vertical="center" wrapText="1"/>
    </xf>
    <xf numFmtId="0" fontId="11" fillId="0" borderId="32" xfId="0" applyFont="1" applyFill="1" applyBorder="1" applyAlignment="1">
      <alignment horizontal="center" vertical="center" wrapText="1"/>
    </xf>
    <xf numFmtId="0" fontId="7" fillId="0" borderId="19" xfId="0" applyFont="1" applyBorder="1" applyAlignment="1">
      <alignment vertical="center"/>
    </xf>
    <xf numFmtId="0" fontId="11" fillId="0" borderId="33" xfId="0" applyFont="1" applyFill="1" applyBorder="1" applyAlignment="1">
      <alignment horizontal="center" vertical="center" wrapText="1"/>
    </xf>
    <xf numFmtId="168" fontId="7" fillId="16" borderId="19" xfId="0" applyNumberFormat="1" applyFont="1" applyFill="1" applyBorder="1" applyAlignment="1" applyProtection="1">
      <alignment vertical="center" wrapText="1"/>
      <protection locked="0"/>
    </xf>
    <xf numFmtId="0" fontId="10" fillId="3" borderId="33" xfId="0" applyFont="1" applyFill="1" applyBorder="1" applyAlignment="1" applyProtection="1">
      <alignment horizontal="justify" vertical="center" wrapText="1"/>
      <protection locked="0"/>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10" fillId="3" borderId="32" xfId="0" applyFont="1" applyFill="1" applyBorder="1" applyAlignment="1" applyProtection="1">
      <alignment horizontal="justify" vertical="center" wrapText="1"/>
      <protection locked="0"/>
    </xf>
    <xf numFmtId="0" fontId="9" fillId="0" borderId="19" xfId="0" applyFont="1" applyBorder="1" applyAlignment="1">
      <alignment horizontal="center" vertical="center" wrapText="1"/>
    </xf>
    <xf numFmtId="0" fontId="48" fillId="18" borderId="58" xfId="0" applyFont="1" applyFill="1" applyBorder="1" applyAlignment="1">
      <alignment horizontal="left" vertical="center" wrapText="1"/>
    </xf>
    <xf numFmtId="0" fontId="49" fillId="19" borderId="1" xfId="0" applyFont="1" applyFill="1" applyBorder="1" applyAlignment="1">
      <alignment horizontal="justify" vertical="center" wrapText="1"/>
    </xf>
    <xf numFmtId="0" fontId="12" fillId="0" borderId="22" xfId="0" applyFont="1" applyFill="1" applyBorder="1" applyAlignment="1">
      <alignment horizontal="center" vertical="center" wrapText="1"/>
    </xf>
    <xf numFmtId="0" fontId="50" fillId="0" borderId="35" xfId="0" applyFont="1" applyFill="1" applyBorder="1" applyAlignment="1" applyProtection="1">
      <alignment horizontal="center" vertical="center"/>
      <protection locked="0"/>
    </xf>
    <xf numFmtId="0" fontId="12" fillId="0" borderId="25" xfId="0" applyFont="1" applyFill="1" applyBorder="1" applyAlignment="1">
      <alignment horizontal="center" vertical="center" wrapText="1"/>
    </xf>
    <xf numFmtId="0" fontId="50" fillId="0" borderId="7" xfId="0" applyFont="1" applyFill="1" applyBorder="1" applyAlignment="1" applyProtection="1">
      <alignment horizontal="center" vertical="center"/>
      <protection locked="0"/>
    </xf>
    <xf numFmtId="0" fontId="12" fillId="0" borderId="27" xfId="0" applyFont="1" applyFill="1" applyBorder="1" applyAlignment="1">
      <alignment horizontal="center" vertical="center" wrapText="1"/>
    </xf>
    <xf numFmtId="0" fontId="50" fillId="0" borderId="2" xfId="0" applyFont="1" applyFill="1" applyBorder="1" applyAlignment="1" applyProtection="1">
      <alignment horizontal="center" vertical="center"/>
      <protection locked="0"/>
    </xf>
    <xf numFmtId="0" fontId="12" fillId="0" borderId="35"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26" fillId="10" borderId="19" xfId="0" applyFont="1" applyFill="1" applyBorder="1" applyAlignment="1" applyProtection="1">
      <alignment horizontal="left" vertical="center" wrapText="1"/>
      <protection locked="0"/>
    </xf>
    <xf numFmtId="0" fontId="4" fillId="0" borderId="0" xfId="0" applyFont="1" applyAlignment="1">
      <alignment wrapText="1"/>
    </xf>
    <xf numFmtId="0" fontId="0" fillId="0" borderId="0" xfId="0" applyAlignment="1">
      <alignment wrapText="1"/>
    </xf>
    <xf numFmtId="0" fontId="4" fillId="0" borderId="0" xfId="0" applyFont="1" applyAlignment="1">
      <alignment vertical="center" wrapText="1"/>
    </xf>
    <xf numFmtId="0" fontId="10" fillId="0" borderId="31" xfId="0" applyFont="1" applyBorder="1" applyAlignment="1" applyProtection="1">
      <alignment horizontal="justify" vertical="center" wrapText="1"/>
      <protection locked="0"/>
    </xf>
    <xf numFmtId="0" fontId="26" fillId="0" borderId="22" xfId="0" applyFont="1" applyFill="1" applyBorder="1" applyAlignment="1" applyProtection="1">
      <alignment horizontal="center" vertical="center" wrapText="1"/>
      <protection locked="0"/>
    </xf>
    <xf numFmtId="0" fontId="4" fillId="0" borderId="1" xfId="0" applyFont="1" applyBorder="1" applyAlignment="1">
      <alignment horizontal="left" vertical="center" wrapText="1"/>
    </xf>
    <xf numFmtId="0" fontId="10" fillId="0" borderId="1" xfId="0" applyFont="1" applyBorder="1" applyAlignment="1" applyProtection="1">
      <alignment horizontal="justify" vertical="center" wrapText="1"/>
      <protection locked="0"/>
    </xf>
    <xf numFmtId="0" fontId="9" fillId="0" borderId="23" xfId="0" applyFont="1" applyBorder="1" applyAlignment="1" applyProtection="1">
      <alignment horizontal="center" vertical="center" wrapText="1"/>
      <protection locked="0"/>
    </xf>
    <xf numFmtId="0" fontId="4" fillId="0" borderId="1" xfId="0" applyFont="1" applyBorder="1" applyAlignment="1">
      <alignment wrapText="1"/>
    </xf>
    <xf numFmtId="0" fontId="0" fillId="0" borderId="1" xfId="0" applyBorder="1"/>
    <xf numFmtId="0" fontId="26" fillId="10" borderId="32" xfId="0" applyFont="1" applyFill="1" applyBorder="1" applyAlignment="1" applyProtection="1">
      <alignment horizontal="left" vertical="center" wrapText="1"/>
      <protection locked="0"/>
    </xf>
    <xf numFmtId="0" fontId="4" fillId="0" borderId="1" xfId="0" applyFont="1" applyBorder="1" applyAlignment="1">
      <alignment vertical="center" wrapText="1"/>
    </xf>
    <xf numFmtId="0" fontId="10" fillId="0" borderId="23" xfId="0" applyFont="1" applyBorder="1" applyAlignment="1" applyProtection="1">
      <alignment horizontal="justify" vertical="center" wrapText="1"/>
      <protection locked="0"/>
    </xf>
    <xf numFmtId="0" fontId="26" fillId="10" borderId="33" xfId="0" applyFont="1" applyFill="1" applyBorder="1" applyAlignment="1" applyProtection="1">
      <alignment horizontal="left" vertical="center" wrapText="1"/>
      <protection locked="0"/>
    </xf>
    <xf numFmtId="0" fontId="26" fillId="3" borderId="31" xfId="0" applyFont="1" applyFill="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0" fillId="0" borderId="31" xfId="0" applyBorder="1" applyAlignment="1">
      <alignment vertical="center" wrapText="1"/>
    </xf>
    <xf numFmtId="0" fontId="26" fillId="10" borderId="1" xfId="0" applyFont="1" applyFill="1" applyBorder="1" applyAlignment="1" applyProtection="1">
      <alignment horizontal="center" vertical="center" wrapText="1"/>
      <protection locked="0"/>
    </xf>
    <xf numFmtId="0" fontId="26" fillId="10" borderId="1" xfId="0" applyFont="1" applyFill="1" applyBorder="1" applyAlignment="1" applyProtection="1">
      <alignment horizontal="left" vertical="center" wrapText="1"/>
      <protection locked="0"/>
    </xf>
    <xf numFmtId="0" fontId="26" fillId="3" borderId="1" xfId="0" applyFont="1" applyFill="1" applyBorder="1" applyAlignment="1" applyProtection="1">
      <alignment horizontal="center" vertical="center" wrapText="1"/>
      <protection locked="0"/>
    </xf>
    <xf numFmtId="0" fontId="4" fillId="0" borderId="1" xfId="0" applyFont="1" applyBorder="1"/>
    <xf numFmtId="0" fontId="0" fillId="0" borderId="1" xfId="0" applyBorder="1" applyAlignment="1">
      <alignment wrapText="1"/>
    </xf>
    <xf numFmtId="0" fontId="0" fillId="0" borderId="1" xfId="0" applyFill="1" applyBorder="1"/>
    <xf numFmtId="0" fontId="51" fillId="11" borderId="19" xfId="0" applyFont="1" applyFill="1" applyBorder="1" applyAlignment="1" applyProtection="1">
      <alignment horizontal="justify" vertical="center" wrapText="1"/>
      <protection locked="0"/>
    </xf>
    <xf numFmtId="0" fontId="40" fillId="16" borderId="19" xfId="0" applyNumberFormat="1" applyFont="1" applyFill="1" applyBorder="1" applyAlignment="1" applyProtection="1">
      <alignment horizontal="center" vertical="top" wrapText="1"/>
      <protection locked="0"/>
    </xf>
    <xf numFmtId="0" fontId="51" fillId="11" borderId="19" xfId="0" applyFont="1" applyFill="1" applyBorder="1" applyAlignment="1" applyProtection="1">
      <alignment horizontal="center" vertical="center" wrapText="1"/>
      <protection locked="0"/>
    </xf>
    <xf numFmtId="0" fontId="46" fillId="0" borderId="31" xfId="0" applyFont="1" applyFill="1" applyBorder="1" applyAlignment="1">
      <alignment horizontal="justify" vertical="top" wrapText="1"/>
    </xf>
    <xf numFmtId="0" fontId="39" fillId="0" borderId="19" xfId="0" applyFont="1" applyFill="1" applyBorder="1" applyAlignment="1">
      <alignment horizontal="justify" vertical="top" wrapText="1"/>
    </xf>
    <xf numFmtId="0" fontId="40" fillId="10" borderId="19" xfId="0" applyFont="1" applyFill="1" applyBorder="1" applyAlignment="1" applyProtection="1">
      <alignment horizontal="center" vertical="top" wrapText="1"/>
      <protection locked="0"/>
    </xf>
    <xf numFmtId="0" fontId="39" fillId="10" borderId="19" xfId="0" applyFont="1" applyFill="1" applyBorder="1" applyAlignment="1" applyProtection="1">
      <alignment horizontal="justify" vertical="top" wrapText="1"/>
      <protection locked="0"/>
    </xf>
    <xf numFmtId="168" fontId="40" fillId="10" borderId="19" xfId="1" applyNumberFormat="1" applyFont="1" applyFill="1" applyBorder="1" applyAlignment="1" applyProtection="1">
      <alignment horizontal="center" vertical="top" wrapText="1"/>
      <protection locked="0"/>
    </xf>
    <xf numFmtId="0" fontId="40" fillId="10" borderId="19" xfId="0" applyFont="1" applyFill="1" applyBorder="1" applyAlignment="1" applyProtection="1">
      <alignment horizontal="left" vertical="center" wrapText="1"/>
    </xf>
    <xf numFmtId="168" fontId="40" fillId="10" borderId="19" xfId="1" applyNumberFormat="1" applyFont="1" applyFill="1" applyBorder="1" applyAlignment="1" applyProtection="1">
      <alignment horizontal="center" vertical="center"/>
    </xf>
    <xf numFmtId="15" fontId="40" fillId="10" borderId="19" xfId="0" applyNumberFormat="1" applyFont="1" applyFill="1" applyBorder="1" applyAlignment="1">
      <alignment vertical="top"/>
    </xf>
    <xf numFmtId="0" fontId="46" fillId="0" borderId="32" xfId="0" applyFont="1" applyFill="1" applyBorder="1" applyAlignment="1">
      <alignment horizontal="justify" vertical="top" wrapText="1"/>
    </xf>
    <xf numFmtId="0" fontId="40" fillId="0" borderId="19" xfId="0" applyFont="1" applyBorder="1" applyAlignment="1">
      <alignment horizontal="justify" vertical="top"/>
    </xf>
    <xf numFmtId="0" fontId="40" fillId="0" borderId="19" xfId="0" applyFont="1" applyBorder="1" applyAlignment="1">
      <alignment horizontal="justify" vertical="top" wrapText="1"/>
    </xf>
    <xf numFmtId="0" fontId="46" fillId="0" borderId="19" xfId="0" applyFont="1" applyFill="1" applyBorder="1" applyAlignment="1" applyProtection="1">
      <alignment horizontal="center" vertical="top" wrapText="1"/>
      <protection locked="0"/>
    </xf>
    <xf numFmtId="0" fontId="52" fillId="3" borderId="2" xfId="0" applyFont="1" applyFill="1" applyBorder="1" applyAlignment="1">
      <alignment horizontal="left" vertical="top" wrapText="1"/>
    </xf>
    <xf numFmtId="0" fontId="52" fillId="0" borderId="19" xfId="0" applyFont="1" applyBorder="1" applyAlignment="1" applyProtection="1">
      <alignment horizontal="center" vertical="top" wrapText="1"/>
      <protection locked="0"/>
    </xf>
    <xf numFmtId="0" fontId="46" fillId="0" borderId="19" xfId="0" applyFont="1" applyBorder="1" applyAlignment="1" applyProtection="1">
      <alignment horizontal="center" vertical="top" wrapText="1"/>
      <protection locked="0"/>
    </xf>
    <xf numFmtId="0" fontId="53" fillId="0" borderId="1" xfId="0" applyFont="1" applyFill="1" applyBorder="1" applyAlignment="1">
      <alignment horizontal="left" vertical="top" wrapText="1"/>
    </xf>
    <xf numFmtId="0" fontId="52" fillId="3" borderId="1" xfId="0" applyFont="1" applyFill="1" applyBorder="1" applyAlignment="1">
      <alignment horizontal="left" vertical="top" wrapText="1"/>
    </xf>
    <xf numFmtId="0" fontId="40" fillId="10" borderId="19" xfId="0" applyFont="1" applyFill="1" applyBorder="1" applyAlignment="1" applyProtection="1">
      <alignment horizontal="center" vertical="center" wrapText="1"/>
    </xf>
    <xf numFmtId="0" fontId="46" fillId="0" borderId="33" xfId="0" applyFont="1" applyFill="1" applyBorder="1" applyAlignment="1">
      <alignment horizontal="justify" vertical="top" wrapText="1"/>
    </xf>
    <xf numFmtId="0" fontId="39" fillId="10" borderId="19" xfId="0" applyFont="1" applyFill="1" applyBorder="1" applyAlignment="1" applyProtection="1">
      <alignment horizontal="left" vertical="top" wrapText="1"/>
      <protection locked="0"/>
    </xf>
    <xf numFmtId="0" fontId="52" fillId="0" borderId="19" xfId="0" applyFont="1" applyBorder="1" applyAlignment="1" applyProtection="1">
      <alignment horizontal="justify" vertical="top" wrapText="1"/>
      <protection locked="0"/>
    </xf>
    <xf numFmtId="0" fontId="52" fillId="0" borderId="19" xfId="0" applyFont="1" applyBorder="1" applyAlignment="1" applyProtection="1">
      <alignment horizontal="left" vertical="top" wrapText="1"/>
      <protection locked="0"/>
    </xf>
    <xf numFmtId="171" fontId="28" fillId="11" borderId="18" xfId="1" applyNumberFormat="1" applyFont="1" applyFill="1" applyBorder="1" applyProtection="1"/>
    <xf numFmtId="168" fontId="28" fillId="11" borderId="18" xfId="1" applyNumberFormat="1" applyFont="1" applyFill="1" applyBorder="1" applyProtection="1"/>
    <xf numFmtId="171" fontId="0" fillId="3" borderId="0" xfId="1" applyNumberFormat="1" applyFont="1" applyFill="1" applyProtection="1"/>
    <xf numFmtId="168" fontId="0" fillId="3" borderId="0" xfId="1" applyNumberFormat="1" applyFont="1" applyFill="1" applyProtection="1"/>
    <xf numFmtId="171" fontId="7" fillId="15" borderId="19" xfId="1" applyNumberFormat="1" applyFont="1" applyFill="1" applyBorder="1" applyAlignment="1" applyProtection="1">
      <alignment horizontal="center" vertical="center" wrapText="1"/>
      <protection locked="0"/>
    </xf>
    <xf numFmtId="168" fontId="7" fillId="15" borderId="19" xfId="1" applyNumberFormat="1" applyFont="1" applyFill="1" applyBorder="1" applyAlignment="1" applyProtection="1">
      <alignment horizontal="center" vertical="center" wrapText="1"/>
      <protection locked="0"/>
    </xf>
    <xf numFmtId="171" fontId="36" fillId="11" borderId="19" xfId="1" applyNumberFormat="1" applyFont="1" applyFill="1" applyBorder="1" applyAlignment="1" applyProtection="1">
      <alignment horizontal="center" vertical="center" wrapText="1"/>
      <protection locked="0"/>
    </xf>
    <xf numFmtId="14" fontId="37" fillId="11" borderId="19" xfId="0" applyNumberFormat="1" applyFont="1" applyFill="1" applyBorder="1"/>
    <xf numFmtId="0" fontId="9" fillId="0" borderId="31" xfId="0" applyFont="1" applyFill="1" applyBorder="1" applyAlignment="1">
      <alignment horizontal="justify" vertical="center" wrapText="1"/>
    </xf>
    <xf numFmtId="171" fontId="7" fillId="10" borderId="19" xfId="1" applyNumberFormat="1" applyFont="1" applyFill="1" applyBorder="1" applyAlignment="1" applyProtection="1">
      <alignment horizontal="center" vertical="center" wrapText="1"/>
    </xf>
    <xf numFmtId="14" fontId="7" fillId="10" borderId="19" xfId="0" applyNumberFormat="1" applyFont="1" applyFill="1" applyBorder="1" applyAlignment="1">
      <alignment vertical="center"/>
    </xf>
    <xf numFmtId="0" fontId="9" fillId="0" borderId="32" xfId="0" applyFont="1" applyFill="1" applyBorder="1" applyAlignment="1">
      <alignment horizontal="justify" vertical="center" wrapText="1"/>
    </xf>
    <xf numFmtId="0" fontId="9" fillId="0" borderId="33" xfId="0" applyFont="1" applyFill="1" applyBorder="1" applyAlignment="1">
      <alignment horizontal="justify" vertical="center" wrapText="1"/>
    </xf>
    <xf numFmtId="171" fontId="7" fillId="10" borderId="19" xfId="1" applyNumberFormat="1" applyFont="1" applyFill="1" applyBorder="1" applyAlignment="1" applyProtection="1">
      <alignment horizontal="center" vertical="center" wrapText="1"/>
      <protection locked="0"/>
    </xf>
    <xf numFmtId="14" fontId="7" fillId="10" borderId="19" xfId="1" applyNumberFormat="1" applyFont="1" applyFill="1" applyBorder="1" applyAlignment="1">
      <alignment vertical="center"/>
    </xf>
    <xf numFmtId="0" fontId="9" fillId="0" borderId="19" xfId="0" applyFont="1" applyFill="1" applyBorder="1" applyAlignment="1">
      <alignment horizontal="justify" vertical="center" wrapText="1"/>
    </xf>
    <xf numFmtId="0" fontId="7" fillId="0" borderId="19" xfId="0" applyFont="1" applyFill="1" applyBorder="1" applyAlignment="1">
      <alignment horizontal="justify" vertical="center" wrapText="1"/>
    </xf>
    <xf numFmtId="0" fontId="12" fillId="0" borderId="19" xfId="0" applyFont="1" applyBorder="1" applyAlignment="1">
      <alignment horizontal="center" vertical="center" wrapText="1"/>
    </xf>
    <xf numFmtId="168" fontId="7" fillId="0" borderId="19" xfId="1" applyNumberFormat="1" applyFont="1" applyFill="1" applyBorder="1" applyAlignment="1" applyProtection="1">
      <alignment horizontal="center" vertical="center" wrapText="1"/>
    </xf>
    <xf numFmtId="168" fontId="7" fillId="0" borderId="19" xfId="1" applyNumberFormat="1" applyFont="1" applyFill="1" applyBorder="1" applyAlignment="1" applyProtection="1">
      <alignment horizontal="center" vertical="center"/>
    </xf>
    <xf numFmtId="168" fontId="7" fillId="0" borderId="19" xfId="1" applyNumberFormat="1" applyFont="1" applyFill="1" applyBorder="1" applyAlignment="1">
      <alignment vertical="center"/>
    </xf>
    <xf numFmtId="172" fontId="7" fillId="10" borderId="19" xfId="0" applyNumberFormat="1" applyFont="1" applyFill="1" applyBorder="1" applyAlignment="1" applyProtection="1">
      <alignment horizontal="center" vertical="center" wrapText="1"/>
    </xf>
    <xf numFmtId="0" fontId="12" fillId="3" borderId="19" xfId="0" applyFont="1" applyFill="1" applyBorder="1" applyAlignment="1">
      <alignment horizontal="center" vertical="center" wrapText="1"/>
    </xf>
    <xf numFmtId="0" fontId="8" fillId="3" borderId="19" xfId="0" applyFont="1" applyFill="1" applyBorder="1" applyAlignment="1">
      <alignment vertical="center"/>
    </xf>
    <xf numFmtId="0" fontId="8" fillId="3" borderId="19" xfId="0" applyFont="1" applyFill="1" applyBorder="1" applyAlignment="1">
      <alignment horizontal="center" vertical="center" wrapText="1"/>
    </xf>
    <xf numFmtId="0" fontId="8" fillId="0" borderId="19" xfId="0" applyFont="1" applyBorder="1" applyAlignment="1">
      <alignment horizontal="center" vertical="center"/>
    </xf>
    <xf numFmtId="0" fontId="8" fillId="0" borderId="19" xfId="0" applyFont="1" applyBorder="1" applyAlignment="1">
      <alignment horizontal="center" vertical="center" wrapText="1"/>
    </xf>
    <xf numFmtId="0" fontId="8" fillId="0" borderId="19" xfId="0" applyNumberFormat="1" applyFont="1" applyBorder="1" applyAlignment="1">
      <alignment horizontal="center" vertical="center" wrapText="1"/>
    </xf>
    <xf numFmtId="0" fontId="37" fillId="0" borderId="32" xfId="0" applyFont="1" applyFill="1" applyBorder="1" applyAlignment="1">
      <alignment vertical="center" wrapText="1"/>
    </xf>
    <xf numFmtId="0" fontId="0" fillId="3" borderId="19" xfId="0" applyFill="1" applyBorder="1" applyAlignment="1">
      <alignment horizontal="center" vertical="center"/>
    </xf>
    <xf numFmtId="0" fontId="4" fillId="0" borderId="33" xfId="0" applyFont="1" applyFill="1" applyBorder="1" applyAlignment="1">
      <alignment horizontal="center" vertical="center" wrapText="1"/>
    </xf>
    <xf numFmtId="0" fontId="8" fillId="0" borderId="33" xfId="0" applyFont="1" applyBorder="1" applyAlignment="1">
      <alignment horizontal="center" vertical="center" wrapText="1"/>
    </xf>
    <xf numFmtId="0" fontId="4" fillId="0" borderId="31" xfId="0" applyFont="1" applyFill="1" applyBorder="1" applyAlignment="1">
      <alignment vertical="center" wrapText="1"/>
    </xf>
    <xf numFmtId="0" fontId="4" fillId="0" borderId="32" xfId="0" applyFont="1" applyFill="1" applyBorder="1" applyAlignment="1">
      <alignment vertical="center" wrapText="1"/>
    </xf>
    <xf numFmtId="0" fontId="4" fillId="0" borderId="33" xfId="0" applyFont="1" applyFill="1" applyBorder="1" applyAlignment="1">
      <alignment vertical="center" wrapText="1"/>
    </xf>
    <xf numFmtId="0" fontId="4" fillId="0" borderId="33" xfId="0" applyFont="1" applyFill="1" applyBorder="1" applyAlignment="1">
      <alignment horizontal="left" vertical="center" wrapText="1"/>
    </xf>
    <xf numFmtId="0" fontId="11" fillId="0" borderId="19" xfId="0" applyFont="1" applyBorder="1" applyAlignment="1" applyProtection="1">
      <alignment horizontal="justify" vertical="center" wrapText="1"/>
      <protection locked="0"/>
    </xf>
    <xf numFmtId="0" fontId="19" fillId="9" borderId="31" xfId="0" applyFont="1" applyFill="1" applyBorder="1" applyAlignment="1" applyProtection="1">
      <alignment horizontal="center" vertical="center" wrapText="1"/>
      <protection locked="0"/>
    </xf>
    <xf numFmtId="0" fontId="19" fillId="9" borderId="32" xfId="0" applyFont="1" applyFill="1" applyBorder="1" applyAlignment="1" applyProtection="1">
      <alignment horizontal="center" vertical="center" wrapText="1"/>
      <protection locked="0"/>
    </xf>
    <xf numFmtId="0" fontId="4" fillId="0" borderId="19" xfId="0" applyFont="1" applyBorder="1" applyAlignment="1">
      <alignment horizontal="center" vertical="center" wrapText="1"/>
    </xf>
    <xf numFmtId="0" fontId="0" fillId="0" borderId="19" xfId="0" applyBorder="1" applyAlignment="1">
      <alignment horizontal="left" vertical="center" wrapText="1"/>
    </xf>
    <xf numFmtId="0" fontId="0" fillId="0" borderId="32" xfId="0" applyFill="1" applyBorder="1" applyAlignment="1">
      <alignment horizontal="left" vertical="center" wrapText="1"/>
    </xf>
    <xf numFmtId="0" fontId="19" fillId="9" borderId="33" xfId="0" applyFont="1" applyFill="1" applyBorder="1" applyAlignment="1" applyProtection="1">
      <alignment horizontal="center" vertical="center" wrapText="1"/>
      <protection locked="0"/>
    </xf>
    <xf numFmtId="0" fontId="4" fillId="0" borderId="32" xfId="0" applyFont="1" applyBorder="1" applyAlignment="1">
      <alignment horizontal="center" vertical="center" wrapText="1"/>
    </xf>
    <xf numFmtId="0" fontId="4" fillId="0" borderId="59" xfId="0" applyFont="1" applyBorder="1" applyAlignment="1">
      <alignment vertical="center" wrapText="1"/>
    </xf>
    <xf numFmtId="0" fontId="0" fillId="0" borderId="33" xfId="0" applyBorder="1" applyAlignment="1">
      <alignment vertical="center" wrapText="1"/>
    </xf>
    <xf numFmtId="0" fontId="4" fillId="0" borderId="32" xfId="0" applyFont="1" applyFill="1" applyBorder="1" applyAlignment="1">
      <alignment horizontal="left" vertical="center" wrapText="1"/>
    </xf>
    <xf numFmtId="0" fontId="9" fillId="0" borderId="5" xfId="0" applyFont="1" applyBorder="1" applyAlignment="1" applyProtection="1">
      <alignment horizontal="center" vertical="center" wrapText="1"/>
      <protection locked="0"/>
    </xf>
    <xf numFmtId="0" fontId="4" fillId="0" borderId="33" xfId="0" applyFont="1" applyFill="1" applyBorder="1" applyAlignment="1">
      <alignment horizontal="left" vertical="center" wrapText="1"/>
    </xf>
    <xf numFmtId="0" fontId="10" fillId="0" borderId="2" xfId="0" applyFont="1" applyBorder="1" applyAlignment="1" applyProtection="1">
      <alignment horizontal="center" vertical="center" wrapText="1"/>
      <protection locked="0"/>
    </xf>
    <xf numFmtId="0" fontId="0" fillId="0" borderId="31" xfId="0" applyFont="1" applyFill="1" applyBorder="1" applyAlignment="1">
      <alignment horizontal="justify" vertical="center" wrapText="1"/>
    </xf>
    <xf numFmtId="0" fontId="4" fillId="0" borderId="32" xfId="0" applyFont="1" applyFill="1" applyBorder="1" applyAlignment="1">
      <alignment horizontal="justify" vertical="center" wrapText="1"/>
    </xf>
    <xf numFmtId="0" fontId="9" fillId="3" borderId="1" xfId="0" applyFont="1" applyFill="1" applyBorder="1" applyAlignment="1" applyProtection="1">
      <alignment horizontal="justify" vertical="center" wrapText="1"/>
      <protection locked="0"/>
    </xf>
    <xf numFmtId="0" fontId="7" fillId="0" borderId="1" xfId="0" applyFont="1" applyBorder="1" applyAlignment="1" applyProtection="1">
      <alignment horizontal="center" vertical="center" wrapText="1"/>
      <protection locked="0"/>
    </xf>
    <xf numFmtId="0" fontId="9" fillId="3" borderId="33" xfId="0" applyFont="1" applyFill="1" applyBorder="1" applyAlignment="1" applyProtection="1">
      <alignment horizontal="justify" vertical="center" wrapText="1"/>
      <protection locked="0"/>
    </xf>
    <xf numFmtId="0" fontId="0" fillId="0" borderId="31" xfId="0" applyFont="1" applyBorder="1" applyAlignment="1">
      <alignment horizontal="left" vertical="center" wrapText="1"/>
    </xf>
    <xf numFmtId="0" fontId="9" fillId="3" borderId="19" xfId="0" applyFont="1" applyFill="1" applyBorder="1" applyAlignment="1" applyProtection="1">
      <alignment horizontal="justify" vertical="center" wrapText="1"/>
      <protection locked="0"/>
    </xf>
    <xf numFmtId="0" fontId="0" fillId="0" borderId="32" xfId="0" applyFont="1" applyBorder="1" applyAlignment="1">
      <alignment horizontal="left" vertical="center" wrapText="1"/>
    </xf>
    <xf numFmtId="0" fontId="26" fillId="3" borderId="22" xfId="0" applyFont="1" applyFill="1" applyBorder="1" applyAlignment="1" applyProtection="1">
      <alignment horizontal="center" vertical="center" wrapText="1"/>
      <protection locked="0"/>
    </xf>
    <xf numFmtId="0" fontId="26" fillId="3" borderId="24" xfId="0" applyFont="1" applyFill="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9" fillId="3" borderId="0" xfId="0" applyFont="1" applyFill="1" applyBorder="1" applyAlignment="1" applyProtection="1">
      <alignment horizontal="justify" vertical="center" wrapText="1"/>
      <protection locked="0"/>
    </xf>
    <xf numFmtId="0" fontId="26" fillId="3" borderId="33" xfId="0" applyFont="1" applyFill="1" applyBorder="1" applyAlignment="1" applyProtection="1">
      <alignment horizontal="center" vertical="center" wrapText="1"/>
      <protection locked="0"/>
    </xf>
    <xf numFmtId="0" fontId="9" fillId="0" borderId="1" xfId="0" applyFont="1" applyBorder="1" applyAlignment="1">
      <alignment horizontal="justify" vertical="center" wrapText="1" readingOrder="1"/>
    </xf>
    <xf numFmtId="0" fontId="9" fillId="0" borderId="1" xfId="0" applyFont="1" applyBorder="1" applyAlignment="1">
      <alignment horizontal="justify" vertical="center" readingOrder="1"/>
    </xf>
    <xf numFmtId="0" fontId="0" fillId="0" borderId="33" xfId="0" applyFont="1" applyBorder="1" applyAlignment="1">
      <alignment horizontal="left" vertical="center" wrapText="1"/>
    </xf>
    <xf numFmtId="0" fontId="9" fillId="3" borderId="31" xfId="0" applyFont="1" applyFill="1" applyBorder="1" applyAlignment="1" applyProtection="1">
      <alignment horizontal="justify" vertical="center" wrapText="1"/>
      <protection locked="0"/>
    </xf>
    <xf numFmtId="0" fontId="19" fillId="9" borderId="32" xfId="0" applyFont="1" applyFill="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9" fillId="0" borderId="32" xfId="0" applyFont="1" applyBorder="1" applyAlignment="1">
      <alignment vertical="center" wrapText="1"/>
    </xf>
    <xf numFmtId="0" fontId="11" fillId="10" borderId="1" xfId="0" applyFont="1" applyFill="1" applyBorder="1" applyAlignment="1" applyProtection="1">
      <alignment horizontal="justify" vertical="center" wrapText="1"/>
      <protection locked="0"/>
    </xf>
    <xf numFmtId="0" fontId="11" fillId="10" borderId="1" xfId="0" applyFont="1" applyFill="1" applyBorder="1" applyAlignment="1" applyProtection="1">
      <alignment horizontal="center" vertical="center" wrapText="1"/>
      <protection locked="0"/>
    </xf>
    <xf numFmtId="0" fontId="7" fillId="16" borderId="1" xfId="0" applyNumberFormat="1" applyFont="1" applyFill="1" applyBorder="1" applyAlignment="1" applyProtection="1">
      <alignment horizontal="center" vertical="center" wrapText="1"/>
      <protection locked="0"/>
    </xf>
    <xf numFmtId="0" fontId="7" fillId="10" borderId="1" xfId="0" applyFont="1" applyFill="1" applyBorder="1" applyAlignment="1" applyProtection="1">
      <alignment horizontal="center" vertical="center" wrapText="1"/>
    </xf>
    <xf numFmtId="0" fontId="7" fillId="10" borderId="1" xfId="0" applyFont="1" applyFill="1" applyBorder="1" applyAlignment="1" applyProtection="1">
      <alignment horizontal="center" vertical="center" wrapText="1"/>
      <protection locked="0"/>
    </xf>
    <xf numFmtId="9" fontId="7" fillId="16" borderId="1" xfId="2" applyFont="1" applyFill="1" applyBorder="1" applyAlignment="1" applyProtection="1">
      <alignment horizontal="center" vertical="center" wrapText="1"/>
      <protection locked="0"/>
    </xf>
    <xf numFmtId="0" fontId="9" fillId="10" borderId="1" xfId="0" applyFont="1" applyFill="1" applyBorder="1"/>
    <xf numFmtId="0" fontId="19" fillId="9" borderId="1" xfId="0"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1" xfId="0" applyFont="1" applyBorder="1" applyAlignment="1">
      <alignment horizontal="justify" vertical="center" wrapText="1"/>
    </xf>
    <xf numFmtId="0" fontId="0" fillId="0" borderId="1" xfId="0" applyBorder="1" applyAlignment="1">
      <alignment horizontal="justify" vertical="center" wrapText="1"/>
    </xf>
    <xf numFmtId="0" fontId="7" fillId="0" borderId="1"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9" fillId="20" borderId="1" xfId="0" applyNumberFormat="1"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xf>
    <xf numFmtId="0" fontId="19" fillId="9"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vertical="center" wrapText="1"/>
      <protection locked="0"/>
    </xf>
    <xf numFmtId="0" fontId="7" fillId="20" borderId="1" xfId="0" applyNumberFormat="1" applyFont="1" applyFill="1" applyBorder="1" applyAlignment="1" applyProtection="1">
      <alignment horizontal="center" vertical="center" wrapText="1"/>
      <protection locked="0"/>
    </xf>
    <xf numFmtId="9" fontId="7" fillId="20" borderId="1" xfId="2" applyFont="1" applyFill="1" applyBorder="1" applyAlignment="1" applyProtection="1">
      <alignment horizontal="center" vertical="center" wrapText="1"/>
      <protection locked="0"/>
    </xf>
    <xf numFmtId="0" fontId="0" fillId="3" borderId="1" xfId="0" applyFill="1" applyBorder="1" applyAlignment="1">
      <alignment horizontal="justify" vertical="center" wrapText="1"/>
    </xf>
    <xf numFmtId="0" fontId="4" fillId="3" borderId="1" xfId="0" applyFont="1" applyFill="1" applyBorder="1" applyAlignment="1">
      <alignment horizontal="justify" vertical="center" wrapText="1"/>
    </xf>
    <xf numFmtId="0" fontId="9" fillId="3" borderId="1" xfId="0" applyFont="1" applyFill="1" applyBorder="1" applyAlignment="1" applyProtection="1">
      <alignment horizontal="center" vertical="center" wrapText="1"/>
      <protection locked="0"/>
    </xf>
    <xf numFmtId="0" fontId="0" fillId="0" borderId="1" xfId="0" applyBorder="1" applyAlignment="1">
      <alignment horizontal="justify" vertical="center" wrapText="1"/>
    </xf>
    <xf numFmtId="0" fontId="0" fillId="11" borderId="60" xfId="0" applyFill="1" applyBorder="1" applyAlignment="1">
      <alignment horizontal="center"/>
    </xf>
    <xf numFmtId="0" fontId="0" fillId="11" borderId="61" xfId="0" applyFill="1" applyBorder="1" applyAlignment="1">
      <alignment horizontal="center"/>
    </xf>
    <xf numFmtId="0" fontId="29" fillId="11" borderId="61" xfId="0" applyFont="1" applyFill="1" applyBorder="1" applyAlignment="1">
      <alignment horizontal="left"/>
    </xf>
    <xf numFmtId="0" fontId="29" fillId="11" borderId="62" xfId="0" applyFont="1" applyFill="1" applyBorder="1" applyAlignment="1">
      <alignment horizontal="left"/>
    </xf>
    <xf numFmtId="0" fontId="0" fillId="11" borderId="63" xfId="0" applyFill="1" applyBorder="1" applyAlignment="1">
      <alignment horizontal="center"/>
    </xf>
    <xf numFmtId="0" fontId="29" fillId="11" borderId="64" xfId="0" applyFont="1" applyFill="1" applyBorder="1" applyAlignment="1">
      <alignment horizontal="left"/>
    </xf>
    <xf numFmtId="0" fontId="30" fillId="11" borderId="64" xfId="0" applyFont="1" applyFill="1" applyBorder="1" applyAlignment="1">
      <alignment horizontal="left"/>
    </xf>
    <xf numFmtId="0" fontId="31" fillId="11" borderId="64" xfId="0" applyFont="1" applyFill="1" applyBorder="1" applyAlignment="1">
      <alignment horizontal="left"/>
    </xf>
    <xf numFmtId="0" fontId="0" fillId="11" borderId="65" xfId="0" applyFill="1" applyBorder="1" applyAlignment="1">
      <alignment horizontal="center"/>
    </xf>
    <xf numFmtId="0" fontId="28" fillId="11" borderId="18" xfId="0" applyFont="1" applyFill="1" applyBorder="1" applyAlignment="1">
      <alignment horizontal="center"/>
    </xf>
    <xf numFmtId="0" fontId="28" fillId="11" borderId="66" xfId="0" applyFont="1" applyFill="1" applyBorder="1"/>
    <xf numFmtId="0" fontId="0" fillId="3" borderId="0" xfId="0" applyFill="1" applyAlignment="1">
      <alignment horizontal="center"/>
    </xf>
    <xf numFmtId="168" fontId="40" fillId="11" borderId="19" xfId="0" applyNumberFormat="1" applyFont="1" applyFill="1" applyBorder="1" applyAlignment="1" applyProtection="1">
      <alignment horizontal="center" vertical="center" wrapText="1"/>
      <protection locked="0"/>
    </xf>
    <xf numFmtId="9" fontId="7" fillId="16" borderId="19" xfId="0" applyNumberFormat="1" applyFont="1" applyFill="1" applyBorder="1" applyAlignment="1" applyProtection="1">
      <alignment horizontal="center" vertical="center" wrapText="1"/>
      <protection locked="0"/>
    </xf>
    <xf numFmtId="0" fontId="4" fillId="0" borderId="31" xfId="0" applyFont="1" applyFill="1" applyBorder="1" applyAlignment="1">
      <alignment horizontal="left" vertical="center" wrapText="1"/>
    </xf>
    <xf numFmtId="0" fontId="6" fillId="10" borderId="19" xfId="0" applyFont="1" applyFill="1" applyBorder="1" applyAlignment="1" applyProtection="1">
      <alignment horizontal="center" vertical="center" wrapText="1"/>
      <protection locked="0"/>
    </xf>
    <xf numFmtId="0" fontId="44" fillId="10" borderId="19" xfId="0" applyFont="1" applyFill="1" applyBorder="1" applyAlignment="1" applyProtection="1">
      <alignment horizontal="left" vertical="center" wrapText="1"/>
      <protection locked="0"/>
    </xf>
    <xf numFmtId="0" fontId="44" fillId="10" borderId="19" xfId="0" applyFont="1" applyFill="1" applyBorder="1" applyAlignment="1" applyProtection="1">
      <alignment horizontal="center" vertical="center" wrapText="1"/>
      <protection locked="0"/>
    </xf>
    <xf numFmtId="0" fontId="6" fillId="16" borderId="19" xfId="0" applyNumberFormat="1" applyFont="1" applyFill="1" applyBorder="1" applyAlignment="1" applyProtection="1">
      <alignment horizontal="center" vertical="center" wrapText="1"/>
      <protection locked="0"/>
    </xf>
    <xf numFmtId="168" fontId="6" fillId="10" borderId="19" xfId="1" applyNumberFormat="1" applyFont="1" applyFill="1" applyBorder="1" applyAlignment="1" applyProtection="1">
      <alignment horizontal="center" vertical="center"/>
    </xf>
    <xf numFmtId="168" fontId="6" fillId="16" borderId="19" xfId="0" applyNumberFormat="1" applyFont="1" applyFill="1" applyBorder="1" applyAlignment="1" applyProtection="1">
      <alignment horizontal="center" vertical="center" wrapText="1"/>
      <protection locked="0"/>
    </xf>
    <xf numFmtId="9" fontId="6" fillId="16" borderId="19" xfId="2" applyFont="1" applyFill="1" applyBorder="1" applyAlignment="1" applyProtection="1">
      <alignment horizontal="center" vertical="center" wrapText="1"/>
      <protection locked="0"/>
    </xf>
    <xf numFmtId="0" fontId="44" fillId="0" borderId="32" xfId="0" applyFont="1" applyFill="1" applyBorder="1" applyAlignment="1">
      <alignment horizontal="center" vertical="center" wrapText="1"/>
    </xf>
    <xf numFmtId="0" fontId="6" fillId="0" borderId="19" xfId="0" applyFont="1" applyFill="1" applyBorder="1" applyAlignment="1" applyProtection="1">
      <alignment horizontal="center" vertical="center" wrapText="1"/>
      <protection locked="0"/>
    </xf>
    <xf numFmtId="0" fontId="4" fillId="0" borderId="0" xfId="0" applyFont="1" applyBorder="1" applyAlignment="1">
      <alignment horizontal="left" vertical="center" wrapText="1"/>
    </xf>
    <xf numFmtId="0" fontId="43" fillId="0" borderId="19" xfId="0" applyFont="1" applyBorder="1" applyAlignment="1" applyProtection="1">
      <alignment horizontal="center" vertical="center" wrapText="1"/>
      <protection locked="0"/>
    </xf>
    <xf numFmtId="0" fontId="4" fillId="0" borderId="19" xfId="0" applyFont="1" applyBorder="1" applyAlignment="1">
      <alignment horizontal="center" vertical="center"/>
    </xf>
    <xf numFmtId="0" fontId="4" fillId="0" borderId="19" xfId="0" applyFont="1" applyBorder="1" applyAlignment="1" applyProtection="1">
      <alignment horizontal="center" vertical="center" wrapText="1"/>
      <protection locked="0"/>
    </xf>
    <xf numFmtId="0" fontId="57" fillId="9" borderId="24" xfId="0" applyFont="1" applyFill="1" applyBorder="1" applyAlignment="1" applyProtection="1">
      <alignment horizontal="center" vertical="center" wrapText="1"/>
      <protection locked="0"/>
    </xf>
    <xf numFmtId="0" fontId="57" fillId="9" borderId="21" xfId="0" applyFont="1" applyFill="1" applyBorder="1" applyAlignment="1" applyProtection="1">
      <alignment horizontal="center" vertical="center" wrapText="1"/>
      <protection locked="0"/>
    </xf>
    <xf numFmtId="0" fontId="57" fillId="9" borderId="25" xfId="0" applyFont="1" applyFill="1" applyBorder="1" applyAlignment="1" applyProtection="1">
      <alignment horizontal="center" vertical="center" wrapText="1"/>
      <protection locked="0"/>
    </xf>
    <xf numFmtId="0" fontId="43" fillId="3" borderId="1" xfId="0" applyFont="1" applyFill="1" applyBorder="1" applyAlignment="1" applyProtection="1">
      <alignment horizontal="justify" vertical="center" wrapText="1"/>
      <protection locked="0"/>
    </xf>
    <xf numFmtId="0" fontId="57" fillId="9" borderId="26" xfId="0" applyFont="1" applyFill="1" applyBorder="1" applyAlignment="1" applyProtection="1">
      <alignment horizontal="center" vertical="center" wrapText="1"/>
      <protection locked="0"/>
    </xf>
    <xf numFmtId="0" fontId="57" fillId="9" borderId="0" xfId="0" applyFont="1" applyFill="1" applyBorder="1" applyAlignment="1" applyProtection="1">
      <alignment horizontal="center" vertical="center" wrapText="1"/>
      <protection locked="0"/>
    </xf>
    <xf numFmtId="0" fontId="57" fillId="9" borderId="27" xfId="0" applyFont="1" applyFill="1" applyBorder="1" applyAlignment="1" applyProtection="1">
      <alignment horizontal="center" vertical="center" wrapText="1"/>
      <protection locked="0"/>
    </xf>
    <xf numFmtId="0" fontId="44" fillId="10" borderId="33" xfId="0" applyFont="1" applyFill="1" applyBorder="1" applyAlignment="1" applyProtection="1">
      <alignment horizontal="justify" vertical="center" wrapText="1"/>
      <protection locked="0"/>
    </xf>
    <xf numFmtId="0" fontId="6" fillId="10" borderId="19" xfId="0" applyFont="1" applyFill="1" applyBorder="1" applyAlignment="1" applyProtection="1">
      <alignment horizontal="center" vertical="center" wrapText="1"/>
    </xf>
    <xf numFmtId="168" fontId="6" fillId="10" borderId="19" xfId="1" applyNumberFormat="1" applyFont="1" applyFill="1" applyBorder="1" applyAlignment="1">
      <alignment horizontal="center" vertical="center"/>
    </xf>
    <xf numFmtId="0" fontId="43" fillId="0" borderId="19" xfId="0" applyFont="1" applyBorder="1" applyAlignment="1" applyProtection="1">
      <alignment horizontal="justify" vertical="center" wrapText="1"/>
      <protection locked="0"/>
    </xf>
    <xf numFmtId="0" fontId="44" fillId="10" borderId="19" xfId="0" applyFont="1" applyFill="1" applyBorder="1" applyAlignment="1" applyProtection="1">
      <alignment horizontal="justify" vertical="center" wrapText="1"/>
      <protection locked="0"/>
    </xf>
    <xf numFmtId="0" fontId="6" fillId="0" borderId="31"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57" fillId="9" borderId="19" xfId="0" applyFont="1" applyFill="1" applyBorder="1" applyAlignment="1" applyProtection="1">
      <alignment horizontal="center" vertical="center" wrapText="1"/>
      <protection locked="0"/>
    </xf>
    <xf numFmtId="0" fontId="43" fillId="3" borderId="19" xfId="0" applyFont="1" applyFill="1" applyBorder="1" applyAlignment="1" applyProtection="1">
      <alignment horizontal="justify" vertical="center" wrapText="1"/>
      <protection locked="0"/>
    </xf>
    <xf numFmtId="0" fontId="9" fillId="3" borderId="31" xfId="0" applyFont="1" applyFill="1" applyBorder="1" applyAlignment="1">
      <alignment horizontal="left" vertical="center" wrapText="1"/>
    </xf>
    <xf numFmtId="0" fontId="6" fillId="3" borderId="19" xfId="0" applyFont="1" applyFill="1" applyBorder="1" applyAlignment="1" applyProtection="1">
      <alignment horizontal="center" vertical="center" wrapText="1"/>
      <protection locked="0"/>
    </xf>
    <xf numFmtId="0" fontId="9" fillId="3" borderId="32" xfId="0" applyFont="1" applyFill="1" applyBorder="1" applyAlignment="1">
      <alignment horizontal="left" vertical="center" wrapText="1"/>
    </xf>
    <xf numFmtId="0" fontId="9" fillId="3" borderId="33" xfId="0" applyFont="1" applyFill="1" applyBorder="1" applyAlignment="1">
      <alignment horizontal="left" vertical="center" wrapText="1"/>
    </xf>
    <xf numFmtId="0" fontId="57" fillId="9" borderId="26" xfId="0" applyFont="1" applyFill="1" applyBorder="1" applyAlignment="1" applyProtection="1">
      <alignment horizontal="center" vertical="center" wrapText="1"/>
      <protection locked="0"/>
    </xf>
    <xf numFmtId="0" fontId="57" fillId="9" borderId="0" xfId="0" applyFont="1" applyFill="1" applyBorder="1" applyAlignment="1" applyProtection="1">
      <alignment horizontal="center" vertical="center" wrapText="1"/>
      <protection locked="0"/>
    </xf>
    <xf numFmtId="0" fontId="57" fillId="9" borderId="27" xfId="0" applyFont="1" applyFill="1" applyBorder="1" applyAlignment="1" applyProtection="1">
      <alignment horizontal="center" vertical="center" wrapText="1"/>
      <protection locked="0"/>
    </xf>
    <xf numFmtId="0" fontId="4" fillId="3" borderId="31" xfId="0" applyFont="1" applyFill="1" applyBorder="1" applyAlignment="1">
      <alignment horizontal="left" vertical="center" wrapText="1"/>
    </xf>
    <xf numFmtId="0" fontId="4" fillId="3" borderId="3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0" fillId="3" borderId="32" xfId="0" applyFill="1" applyBorder="1" applyAlignment="1">
      <alignment horizontal="left" vertical="center" wrapText="1"/>
    </xf>
    <xf numFmtId="0" fontId="0" fillId="3" borderId="33" xfId="0" applyFill="1" applyBorder="1" applyAlignment="1">
      <alignment horizontal="left" vertical="center" wrapText="1"/>
    </xf>
    <xf numFmtId="0" fontId="0" fillId="3" borderId="31" xfId="0" applyFill="1" applyBorder="1"/>
    <xf numFmtId="0" fontId="0" fillId="3" borderId="32" xfId="0" applyFill="1" applyBorder="1"/>
    <xf numFmtId="0" fontId="0" fillId="3" borderId="33" xfId="0" applyFill="1" applyBorder="1"/>
    <xf numFmtId="0" fontId="57" fillId="9" borderId="21" xfId="0" applyFont="1" applyFill="1" applyBorder="1" applyAlignment="1" applyProtection="1">
      <alignment vertical="center" wrapText="1"/>
      <protection locked="0"/>
    </xf>
    <xf numFmtId="0" fontId="57" fillId="9" borderId="25" xfId="0" applyFont="1" applyFill="1" applyBorder="1" applyAlignment="1" applyProtection="1">
      <alignment vertical="center" wrapText="1"/>
      <protection locked="0"/>
    </xf>
    <xf numFmtId="0" fontId="57" fillId="9" borderId="0" xfId="0" applyFont="1" applyFill="1" applyBorder="1" applyAlignment="1" applyProtection="1">
      <alignment vertical="center" wrapText="1"/>
      <protection locked="0"/>
    </xf>
    <xf numFmtId="0" fontId="57" fillId="9" borderId="27" xfId="0" applyFont="1" applyFill="1" applyBorder="1" applyAlignment="1" applyProtection="1">
      <alignment vertical="center" wrapText="1"/>
      <protection locked="0"/>
    </xf>
    <xf numFmtId="0" fontId="44" fillId="0" borderId="33" xfId="0" applyFont="1" applyFill="1" applyBorder="1" applyAlignment="1">
      <alignment horizontal="center" vertical="center" wrapText="1"/>
    </xf>
    <xf numFmtId="0" fontId="57" fillId="9" borderId="28" xfId="0" applyFont="1" applyFill="1" applyBorder="1" applyAlignment="1" applyProtection="1">
      <alignment horizontal="center" vertical="center" wrapText="1"/>
      <protection locked="0"/>
    </xf>
    <xf numFmtId="0" fontId="57" fillId="9" borderId="29" xfId="0" applyFont="1" applyFill="1" applyBorder="1" applyAlignment="1" applyProtection="1">
      <alignment horizontal="center" vertical="center" wrapText="1"/>
      <protection locked="0"/>
    </xf>
    <xf numFmtId="0" fontId="57" fillId="9" borderId="30" xfId="0" applyFont="1" applyFill="1" applyBorder="1" applyAlignment="1" applyProtection="1">
      <alignment horizontal="center" vertical="center" wrapText="1"/>
      <protection locked="0"/>
    </xf>
    <xf numFmtId="0" fontId="7" fillId="3" borderId="31" xfId="0" applyFont="1" applyFill="1" applyBorder="1" applyAlignment="1">
      <alignment horizontal="left" vertical="center" wrapText="1"/>
    </xf>
    <xf numFmtId="0" fontId="7" fillId="3" borderId="32" xfId="0" applyFont="1" applyFill="1" applyBorder="1" applyAlignment="1">
      <alignment horizontal="left" vertical="center" wrapText="1"/>
    </xf>
    <xf numFmtId="0" fontId="57" fillId="9" borderId="28" xfId="0" applyFont="1" applyFill="1" applyBorder="1" applyAlignment="1" applyProtection="1">
      <alignment horizontal="center" vertical="center" wrapText="1"/>
      <protection locked="0"/>
    </xf>
    <xf numFmtId="0" fontId="57" fillId="9" borderId="29" xfId="0" applyFont="1" applyFill="1" applyBorder="1" applyAlignment="1" applyProtection="1">
      <alignment horizontal="center" vertical="center" wrapText="1"/>
      <protection locked="0"/>
    </xf>
    <xf numFmtId="0" fontId="57" fillId="9" borderId="30" xfId="0" applyFont="1" applyFill="1" applyBorder="1" applyAlignment="1" applyProtection="1">
      <alignment horizontal="center" vertical="center" wrapText="1"/>
      <protection locked="0"/>
    </xf>
    <xf numFmtId="0" fontId="7" fillId="3" borderId="33" xfId="0" applyFont="1" applyFill="1" applyBorder="1" applyAlignment="1">
      <alignment horizontal="left" vertical="center" wrapText="1"/>
    </xf>
    <xf numFmtId="0" fontId="7" fillId="0" borderId="19" xfId="0" applyFont="1" applyFill="1" applyBorder="1" applyAlignment="1" applyProtection="1">
      <alignment horizontal="center" vertical="center" wrapText="1"/>
      <protection locked="0"/>
    </xf>
    <xf numFmtId="0" fontId="26" fillId="10" borderId="33" xfId="0" applyFont="1" applyFill="1" applyBorder="1" applyAlignment="1" applyProtection="1">
      <alignment horizontal="center" vertical="center" wrapText="1"/>
      <protection locked="0"/>
    </xf>
    <xf numFmtId="0" fontId="7" fillId="16" borderId="33" xfId="0" applyNumberFormat="1" applyFont="1" applyFill="1" applyBorder="1" applyAlignment="1" applyProtection="1">
      <alignment horizontal="center" vertical="center" wrapText="1"/>
      <protection locked="0"/>
    </xf>
    <xf numFmtId="0" fontId="7" fillId="10" borderId="33" xfId="0" applyFont="1" applyFill="1" applyBorder="1" applyAlignment="1" applyProtection="1">
      <alignment vertical="center" wrapText="1"/>
      <protection locked="0"/>
    </xf>
    <xf numFmtId="9" fontId="7" fillId="16" borderId="33" xfId="2" applyFont="1" applyFill="1" applyBorder="1" applyAlignment="1" applyProtection="1">
      <alignment horizontal="center" vertical="center" wrapText="1"/>
      <protection locked="0"/>
    </xf>
    <xf numFmtId="0" fontId="9" fillId="10" borderId="33" xfId="0" applyFont="1" applyFill="1" applyBorder="1"/>
    <xf numFmtId="0" fontId="49" fillId="0" borderId="58" xfId="0" applyFont="1" applyBorder="1" applyAlignment="1">
      <alignment horizontal="center" vertical="center" wrapText="1"/>
    </xf>
    <xf numFmtId="0" fontId="4" fillId="0" borderId="58" xfId="0" applyFont="1" applyBorder="1" applyAlignment="1">
      <alignment horizontal="center" vertical="center"/>
    </xf>
    <xf numFmtId="0" fontId="9" fillId="0" borderId="58" xfId="0" applyFont="1" applyBorder="1" applyAlignment="1">
      <alignment horizontal="center" vertical="center" wrapText="1"/>
    </xf>
    <xf numFmtId="0" fontId="26" fillId="0" borderId="23" xfId="0" applyFont="1" applyFill="1" applyBorder="1" applyAlignment="1" applyProtection="1">
      <alignment horizontal="center" vertical="center" wrapText="1"/>
      <protection locked="0"/>
    </xf>
    <xf numFmtId="0" fontId="10" fillId="0" borderId="19" xfId="0" applyFont="1" applyBorder="1" applyAlignment="1" applyProtection="1">
      <alignment horizontal="left" vertical="top" wrapText="1"/>
      <protection locked="0"/>
    </xf>
    <xf numFmtId="0" fontId="12" fillId="0" borderId="28" xfId="0" applyFont="1" applyFill="1" applyBorder="1" applyAlignment="1">
      <alignment horizontal="center" vertical="center" wrapText="1"/>
    </xf>
    <xf numFmtId="0" fontId="9" fillId="0" borderId="59" xfId="0" applyFont="1" applyBorder="1" applyAlignment="1" applyProtection="1">
      <alignment horizontal="center" vertical="center" wrapText="1"/>
      <protection locked="0"/>
    </xf>
    <xf numFmtId="9" fontId="7" fillId="16" borderId="19" xfId="2" applyNumberFormat="1" applyFont="1" applyFill="1" applyBorder="1" applyAlignment="1" applyProtection="1">
      <alignment horizontal="center" vertical="center" wrapText="1"/>
      <protection locked="0"/>
    </xf>
    <xf numFmtId="0" fontId="58" fillId="0" borderId="67" xfId="0" applyFont="1" applyBorder="1" applyAlignment="1">
      <alignment horizontal="center" vertical="center" wrapText="1"/>
    </xf>
    <xf numFmtId="0" fontId="26" fillId="0" borderId="58" xfId="0" applyFont="1" applyBorder="1" applyAlignment="1">
      <alignment horizontal="center" vertical="center" wrapText="1"/>
    </xf>
    <xf numFmtId="0" fontId="19" fillId="9" borderId="68" xfId="0" applyFont="1" applyFill="1" applyBorder="1" applyAlignment="1" applyProtection="1">
      <alignment horizontal="center" vertical="center" wrapText="1"/>
      <protection locked="0"/>
    </xf>
    <xf numFmtId="0" fontId="19" fillId="9" borderId="69" xfId="0" applyFont="1" applyFill="1" applyBorder="1" applyAlignment="1" applyProtection="1">
      <alignment horizontal="center" vertical="center" wrapText="1"/>
      <protection locked="0"/>
    </xf>
    <xf numFmtId="0" fontId="19" fillId="9" borderId="70" xfId="0" applyFont="1" applyFill="1" applyBorder="1" applyAlignment="1" applyProtection="1">
      <alignment horizontal="center" vertical="center" wrapText="1"/>
      <protection locked="0"/>
    </xf>
    <xf numFmtId="0" fontId="58" fillId="0" borderId="71" xfId="0" applyFont="1" applyBorder="1" applyAlignment="1">
      <alignment horizontal="center" vertical="center" wrapText="1"/>
    </xf>
    <xf numFmtId="0" fontId="0" fillId="11" borderId="0" xfId="0" applyFill="1" applyAlignment="1">
      <alignment horizontal="center" vertical="center"/>
    </xf>
    <xf numFmtId="0" fontId="29" fillId="11" borderId="0" xfId="0" applyFont="1" applyFill="1" applyAlignment="1">
      <alignment horizontal="left" vertical="center"/>
    </xf>
    <xf numFmtId="0" fontId="30" fillId="11" borderId="0" xfId="0" applyFont="1" applyFill="1" applyAlignment="1">
      <alignment horizontal="left" vertical="center"/>
    </xf>
    <xf numFmtId="0" fontId="31" fillId="11" borderId="0" xfId="0" applyFont="1" applyFill="1" applyAlignment="1">
      <alignment horizontal="left" vertical="center"/>
    </xf>
    <xf numFmtId="0" fontId="0" fillId="0" borderId="0" xfId="0" applyAlignment="1">
      <alignment horizontal="center" vertical="center"/>
    </xf>
    <xf numFmtId="0" fontId="4" fillId="3" borderId="0" xfId="0" applyFont="1" applyFill="1" applyAlignment="1">
      <alignment vertical="center"/>
    </xf>
    <xf numFmtId="0" fontId="0" fillId="3" borderId="0" xfId="0" applyFill="1" applyAlignment="1">
      <alignment vertical="center"/>
    </xf>
    <xf numFmtId="0" fontId="9" fillId="3" borderId="0" xfId="0" applyFont="1" applyFill="1" applyAlignment="1">
      <alignment horizontal="justify" vertical="center"/>
    </xf>
    <xf numFmtId="0" fontId="15" fillId="12" borderId="72" xfId="0" applyFont="1" applyFill="1" applyBorder="1" applyAlignment="1">
      <alignment horizontal="center" vertical="center" wrapText="1"/>
    </xf>
    <xf numFmtId="0" fontId="14" fillId="13" borderId="72" xfId="0" applyFont="1" applyFill="1" applyBorder="1" applyAlignment="1">
      <alignment horizontal="center" vertical="center" wrapText="1"/>
    </xf>
    <xf numFmtId="0" fontId="0" fillId="13" borderId="72" xfId="0" applyFill="1" applyBorder="1" applyAlignment="1">
      <alignment horizontal="center" vertical="center" wrapText="1"/>
    </xf>
    <xf numFmtId="0" fontId="14" fillId="15" borderId="72" xfId="0" applyFont="1" applyFill="1" applyBorder="1" applyAlignment="1">
      <alignment horizontal="center" vertical="center" wrapText="1"/>
    </xf>
    <xf numFmtId="0" fontId="14" fillId="14" borderId="72" xfId="0" applyFont="1" applyFill="1" applyBorder="1" applyAlignment="1">
      <alignment horizontal="center" vertical="center"/>
    </xf>
    <xf numFmtId="0" fontId="14" fillId="17" borderId="72" xfId="0" applyFont="1" applyFill="1" applyBorder="1" applyAlignment="1">
      <alignment horizontal="center" vertical="center" wrapText="1"/>
    </xf>
    <xf numFmtId="0" fontId="7" fillId="12" borderId="72" xfId="0" applyFont="1" applyFill="1" applyBorder="1" applyAlignment="1" applyProtection="1">
      <alignment horizontal="center" vertical="center" wrapText="1"/>
      <protection locked="0"/>
    </xf>
    <xf numFmtId="0" fontId="7" fillId="12" borderId="72" xfId="0" applyFont="1" applyFill="1" applyBorder="1" applyAlignment="1">
      <alignment horizontal="center" vertical="center" wrapText="1"/>
    </xf>
    <xf numFmtId="0" fontId="7" fillId="13" borderId="72" xfId="0" applyFont="1" applyFill="1" applyBorder="1" applyAlignment="1" applyProtection="1">
      <alignment horizontal="center" vertical="center" wrapText="1"/>
      <protection locked="0"/>
    </xf>
    <xf numFmtId="0" fontId="7" fillId="15" borderId="72" xfId="0" applyFont="1" applyFill="1" applyBorder="1" applyAlignment="1" applyProtection="1">
      <alignment horizontal="center" vertical="center" wrapText="1"/>
      <protection locked="0"/>
    </xf>
    <xf numFmtId="0" fontId="6" fillId="14" borderId="72" xfId="0" applyFont="1" applyFill="1" applyBorder="1" applyAlignment="1" applyProtection="1">
      <alignment horizontal="center" vertical="center" wrapText="1"/>
      <protection locked="0"/>
    </xf>
    <xf numFmtId="0" fontId="7" fillId="14" borderId="72" xfId="0" applyFont="1" applyFill="1" applyBorder="1" applyAlignment="1" applyProtection="1">
      <alignment horizontal="center" vertical="center" wrapText="1"/>
      <protection locked="0"/>
    </xf>
    <xf numFmtId="0" fontId="36" fillId="11" borderId="72" xfId="0" applyFont="1" applyFill="1" applyBorder="1" applyAlignment="1" applyProtection="1">
      <alignment horizontal="center" vertical="center" wrapText="1"/>
      <protection locked="0"/>
    </xf>
    <xf numFmtId="0" fontId="36" fillId="11" borderId="72" xfId="0" applyFont="1" applyFill="1" applyBorder="1" applyAlignment="1" applyProtection="1">
      <alignment horizontal="justify" vertical="center" wrapText="1"/>
      <protection locked="0"/>
    </xf>
    <xf numFmtId="0" fontId="44" fillId="10" borderId="72" xfId="0" applyFont="1" applyFill="1" applyBorder="1" applyAlignment="1" applyProtection="1">
      <alignment horizontal="center" vertical="center" wrapText="1"/>
    </xf>
    <xf numFmtId="0" fontId="44" fillId="10" borderId="72" xfId="0" applyFont="1" applyFill="1" applyBorder="1" applyAlignment="1" applyProtection="1">
      <alignment horizontal="center" vertical="center" wrapText="1"/>
      <protection locked="0"/>
    </xf>
    <xf numFmtId="173" fontId="59" fillId="11" borderId="72" xfId="0" applyNumberFormat="1" applyFont="1" applyFill="1" applyBorder="1" applyAlignment="1" applyProtection="1">
      <alignment horizontal="center" vertical="center" wrapText="1"/>
      <protection locked="0"/>
    </xf>
    <xf numFmtId="173" fontId="7" fillId="16" borderId="72" xfId="0" applyNumberFormat="1" applyFont="1" applyFill="1" applyBorder="1" applyAlignment="1" applyProtection="1">
      <alignment horizontal="center" vertical="center" wrapText="1"/>
      <protection locked="0"/>
    </xf>
    <xf numFmtId="9" fontId="7" fillId="16" borderId="72" xfId="2" applyFont="1" applyFill="1" applyBorder="1" applyAlignment="1" applyProtection="1">
      <alignment horizontal="center" vertical="center" wrapText="1"/>
    </xf>
    <xf numFmtId="10" fontId="7" fillId="16" borderId="72" xfId="2" applyNumberFormat="1" applyFont="1" applyFill="1" applyBorder="1" applyAlignment="1" applyProtection="1">
      <alignment horizontal="center" vertical="center" wrapText="1"/>
      <protection locked="0"/>
    </xf>
    <xf numFmtId="0" fontId="43" fillId="0" borderId="73" xfId="0" applyFont="1" applyBorder="1" applyAlignment="1">
      <alignment horizontal="center" vertical="center" wrapText="1"/>
    </xf>
    <xf numFmtId="0" fontId="43" fillId="0" borderId="72" xfId="0" applyFont="1" applyBorder="1" applyAlignment="1">
      <alignment horizontal="center" vertical="center" wrapText="1"/>
    </xf>
    <xf numFmtId="0" fontId="6" fillId="10" borderId="72" xfId="0" applyFont="1" applyFill="1" applyBorder="1" applyAlignment="1" applyProtection="1">
      <alignment horizontal="center" vertical="center" wrapText="1"/>
      <protection locked="0"/>
    </xf>
    <xf numFmtId="0" fontId="44" fillId="10" borderId="72" xfId="0" applyFont="1" applyFill="1" applyBorder="1" applyAlignment="1" applyProtection="1">
      <alignment horizontal="left" vertical="center" wrapText="1"/>
      <protection locked="0"/>
    </xf>
    <xf numFmtId="173" fontId="6" fillId="10" borderId="72" xfId="1" applyNumberFormat="1" applyFont="1" applyFill="1" applyBorder="1" applyAlignment="1" applyProtection="1">
      <alignment horizontal="center" vertical="center"/>
    </xf>
    <xf numFmtId="0" fontId="6" fillId="16" borderId="72" xfId="0" applyFont="1" applyFill="1" applyBorder="1" applyAlignment="1" applyProtection="1">
      <alignment horizontal="center" vertical="center" wrapText="1"/>
      <protection locked="0"/>
    </xf>
    <xf numFmtId="10" fontId="6" fillId="16" borderId="72" xfId="2" applyNumberFormat="1" applyFont="1" applyFill="1" applyBorder="1" applyAlignment="1" applyProtection="1">
      <alignment horizontal="center" vertical="center" wrapText="1"/>
      <protection locked="0"/>
    </xf>
    <xf numFmtId="0" fontId="6" fillId="10" borderId="72" xfId="0" applyFont="1" applyFill="1" applyBorder="1" applyAlignment="1" applyProtection="1">
      <alignment horizontal="justify" vertical="center" wrapText="1"/>
      <protection locked="0"/>
    </xf>
    <xf numFmtId="0" fontId="43" fillId="0" borderId="74" xfId="0" applyFont="1" applyBorder="1" applyAlignment="1">
      <alignment horizontal="center" vertical="center" wrapText="1"/>
    </xf>
    <xf numFmtId="0" fontId="6" fillId="12" borderId="72" xfId="0" applyFont="1" applyFill="1" applyBorder="1" applyAlignment="1" applyProtection="1">
      <alignment horizontal="center" vertical="center" wrapText="1"/>
      <protection locked="0"/>
    </xf>
    <xf numFmtId="0" fontId="44" fillId="12" borderId="72" xfId="0" applyFont="1" applyFill="1" applyBorder="1" applyAlignment="1" applyProtection="1">
      <alignment horizontal="left" vertical="center" wrapText="1"/>
      <protection locked="0"/>
    </xf>
    <xf numFmtId="0" fontId="43" fillId="12" borderId="72" xfId="0" applyFont="1" applyFill="1" applyBorder="1" applyAlignment="1" applyProtection="1">
      <alignment horizontal="left" vertical="center" wrapText="1"/>
      <protection locked="0"/>
    </xf>
    <xf numFmtId="0" fontId="43" fillId="12" borderId="72" xfId="0" applyFont="1" applyFill="1" applyBorder="1" applyAlignment="1" applyProtection="1">
      <alignment horizontal="center" vertical="center" wrapText="1"/>
      <protection locked="0"/>
    </xf>
    <xf numFmtId="0" fontId="43" fillId="12" borderId="72" xfId="0" applyFont="1" applyFill="1" applyBorder="1" applyAlignment="1" applyProtection="1">
      <alignment vertical="center" wrapText="1"/>
      <protection locked="0"/>
    </xf>
    <xf numFmtId="0" fontId="43" fillId="12" borderId="72" xfId="0" applyFont="1" applyFill="1" applyBorder="1" applyAlignment="1" applyProtection="1">
      <alignment horizontal="justify" vertical="center" wrapText="1"/>
      <protection locked="0"/>
    </xf>
    <xf numFmtId="0" fontId="4" fillId="0" borderId="72" xfId="0" applyFont="1" applyBorder="1" applyAlignment="1" applyProtection="1">
      <alignment horizontal="center" vertical="center" wrapText="1"/>
      <protection locked="0"/>
    </xf>
    <xf numFmtId="0" fontId="43" fillId="0" borderId="72" xfId="0" applyFont="1" applyBorder="1" applyAlignment="1">
      <alignment horizontal="left" vertical="center" wrapText="1"/>
    </xf>
    <xf numFmtId="0" fontId="43" fillId="0" borderId="72" xfId="0" applyFont="1" applyBorder="1" applyAlignment="1" applyProtection="1">
      <alignment horizontal="center" vertical="center" wrapText="1"/>
      <protection locked="0"/>
    </xf>
    <xf numFmtId="0" fontId="57" fillId="9" borderId="73" xfId="0" applyFont="1" applyFill="1" applyBorder="1" applyAlignment="1" applyProtection="1">
      <alignment horizontal="center" vertical="center" wrapText="1"/>
      <protection locked="0"/>
    </xf>
    <xf numFmtId="0" fontId="57" fillId="9" borderId="75" xfId="0" applyFont="1" applyFill="1" applyBorder="1" applyAlignment="1" applyProtection="1">
      <alignment horizontal="center" vertical="center" wrapText="1"/>
      <protection locked="0"/>
    </xf>
    <xf numFmtId="0" fontId="57" fillId="9" borderId="76" xfId="0" applyFont="1" applyFill="1" applyBorder="1" applyAlignment="1" applyProtection="1">
      <alignment horizontal="center" vertical="center" wrapText="1"/>
      <protection locked="0"/>
    </xf>
    <xf numFmtId="0" fontId="57" fillId="9" borderId="77" xfId="0" applyFont="1" applyFill="1" applyBorder="1" applyAlignment="1" applyProtection="1">
      <alignment horizontal="center" vertical="center" wrapText="1"/>
      <protection locked="0"/>
    </xf>
    <xf numFmtId="0" fontId="4" fillId="0" borderId="73" xfId="0" applyFont="1" applyBorder="1" applyAlignment="1">
      <alignment horizontal="justify" vertical="center" wrapText="1"/>
    </xf>
    <xf numFmtId="0" fontId="43" fillId="0" borderId="72" xfId="0" applyFont="1" applyBorder="1" applyAlignment="1">
      <alignment horizontal="justify" vertical="center" wrapText="1"/>
    </xf>
    <xf numFmtId="0" fontId="57" fillId="9" borderId="74" xfId="0" applyFont="1" applyFill="1" applyBorder="1" applyAlignment="1" applyProtection="1">
      <alignment horizontal="center" vertical="center" wrapText="1"/>
      <protection locked="0"/>
    </xf>
    <xf numFmtId="0" fontId="57" fillId="9" borderId="78" xfId="0" applyFont="1" applyFill="1" applyBorder="1" applyAlignment="1" applyProtection="1">
      <alignment horizontal="center" vertical="center" wrapText="1"/>
      <protection locked="0"/>
    </xf>
    <xf numFmtId="0" fontId="57" fillId="9" borderId="79" xfId="0" applyFont="1" applyFill="1" applyBorder="1" applyAlignment="1" applyProtection="1">
      <alignment horizontal="center" vertical="center" wrapText="1"/>
      <protection locked="0"/>
    </xf>
    <xf numFmtId="0" fontId="4" fillId="0" borderId="74" xfId="0" applyFont="1" applyBorder="1" applyAlignment="1">
      <alignment horizontal="justify" vertical="center" wrapText="1"/>
    </xf>
    <xf numFmtId="0" fontId="4" fillId="0" borderId="72" xfId="0" applyFont="1" applyBorder="1" applyAlignment="1">
      <alignment horizontal="justify" vertical="center" wrapText="1"/>
    </xf>
    <xf numFmtId="0" fontId="43" fillId="3" borderId="72" xfId="0" applyFont="1" applyFill="1" applyBorder="1" applyAlignment="1">
      <alignment horizontal="justify" vertical="center" wrapText="1"/>
    </xf>
    <xf numFmtId="0" fontId="4" fillId="3" borderId="72" xfId="0" applyFont="1" applyFill="1" applyBorder="1" applyAlignment="1">
      <alignment horizontal="justify" vertical="center" wrapText="1"/>
    </xf>
    <xf numFmtId="0" fontId="4" fillId="0" borderId="72" xfId="0" applyFont="1" applyBorder="1" applyAlignment="1">
      <alignment horizontal="center" vertical="center"/>
    </xf>
    <xf numFmtId="0" fontId="60" fillId="3" borderId="72" xfId="0" applyFont="1" applyFill="1" applyBorder="1" applyAlignment="1">
      <alignment vertical="center" wrapText="1"/>
    </xf>
    <xf numFmtId="0" fontId="57" fillId="9" borderId="80" xfId="0" applyFont="1" applyFill="1" applyBorder="1" applyAlignment="1" applyProtection="1">
      <alignment horizontal="center" vertical="center" wrapText="1"/>
      <protection locked="0"/>
    </xf>
    <xf numFmtId="0" fontId="57" fillId="9" borderId="81" xfId="0" applyFont="1" applyFill="1" applyBorder="1" applyAlignment="1" applyProtection="1">
      <alignment horizontal="center" vertical="center" wrapText="1"/>
      <protection locked="0"/>
    </xf>
    <xf numFmtId="0" fontId="57" fillId="9" borderId="82" xfId="0" applyFont="1" applyFill="1" applyBorder="1" applyAlignment="1" applyProtection="1">
      <alignment horizontal="center" vertical="center" wrapText="1"/>
      <protection locked="0"/>
    </xf>
    <xf numFmtId="0" fontId="57" fillId="9" borderId="83" xfId="0" applyFont="1" applyFill="1" applyBorder="1" applyAlignment="1" applyProtection="1">
      <alignment horizontal="center" vertical="center" wrapText="1"/>
      <protection locked="0"/>
    </xf>
    <xf numFmtId="0" fontId="4" fillId="0" borderId="80" xfId="0" applyFont="1" applyBorder="1" applyAlignment="1">
      <alignment horizontal="justify" vertical="center" wrapText="1"/>
    </xf>
    <xf numFmtId="0" fontId="44" fillId="10" borderId="72" xfId="0" applyFont="1" applyFill="1" applyBorder="1" applyAlignment="1" applyProtection="1">
      <alignment horizontal="justify" vertical="center" wrapText="1"/>
      <protection locked="0"/>
    </xf>
    <xf numFmtId="0" fontId="6" fillId="10" borderId="72" xfId="0" applyFont="1" applyFill="1" applyBorder="1" applyAlignment="1">
      <alignment horizontal="center" vertical="center" wrapText="1"/>
    </xf>
    <xf numFmtId="9" fontId="6" fillId="16" borderId="72" xfId="2" applyFont="1" applyFill="1" applyBorder="1" applyAlignment="1" applyProtection="1">
      <alignment horizontal="center" vertical="center" wrapText="1"/>
      <protection locked="0"/>
    </xf>
    <xf numFmtId="0" fontId="6" fillId="10" borderId="72" xfId="0" applyFont="1" applyFill="1" applyBorder="1" applyAlignment="1">
      <alignment horizontal="justify" vertical="center" wrapText="1"/>
    </xf>
    <xf numFmtId="0" fontId="43" fillId="0" borderId="72" xfId="0" applyFont="1" applyBorder="1" applyAlignment="1" applyProtection="1">
      <alignment horizontal="justify" vertical="center" wrapText="1"/>
      <protection locked="0"/>
    </xf>
    <xf numFmtId="0" fontId="4" fillId="10" borderId="72" xfId="0" applyFont="1" applyFill="1" applyBorder="1" applyAlignment="1">
      <alignment horizontal="justify" vertical="center"/>
    </xf>
    <xf numFmtId="0" fontId="43" fillId="0" borderId="72" xfId="0" applyFont="1" applyBorder="1" applyAlignment="1">
      <alignment vertical="center" wrapText="1"/>
    </xf>
    <xf numFmtId="0" fontId="57" fillId="9" borderId="72" xfId="0" applyFont="1" applyFill="1" applyBorder="1" applyAlignment="1" applyProtection="1">
      <alignment horizontal="center" vertical="center" wrapText="1"/>
      <protection locked="0"/>
    </xf>
    <xf numFmtId="0" fontId="4" fillId="0" borderId="72" xfId="0" applyFont="1" applyBorder="1" applyAlignment="1">
      <alignment horizontal="justify" vertical="center" wrapText="1"/>
    </xf>
    <xf numFmtId="0" fontId="60" fillId="0" borderId="72" xfId="0" applyFont="1" applyBorder="1" applyAlignment="1">
      <alignment vertical="center" wrapText="1"/>
    </xf>
    <xf numFmtId="173" fontId="6" fillId="16" borderId="72" xfId="0" applyNumberFormat="1" applyFont="1" applyFill="1" applyBorder="1" applyAlignment="1" applyProtection="1">
      <alignment horizontal="center" vertical="center" wrapText="1"/>
      <protection locked="0"/>
    </xf>
    <xf numFmtId="0" fontId="4" fillId="3" borderId="72" xfId="0" applyFont="1" applyFill="1" applyBorder="1" applyAlignment="1" applyProtection="1">
      <alignment horizontal="center" vertical="center" wrapText="1"/>
      <protection locked="0"/>
    </xf>
    <xf numFmtId="0" fontId="43" fillId="0" borderId="80" xfId="0" applyFont="1" applyBorder="1" applyAlignment="1">
      <alignment horizontal="center" vertical="center" wrapText="1"/>
    </xf>
    <xf numFmtId="0" fontId="4" fillId="0" borderId="0" xfId="0" applyFont="1" applyBorder="1" applyAlignment="1">
      <alignment horizontal="center" vertical="center" wrapText="1"/>
    </xf>
    <xf numFmtId="0" fontId="4" fillId="3" borderId="0" xfId="0" applyFont="1" applyFill="1" applyAlignment="1">
      <alignment horizontal="center" vertical="center" wrapText="1"/>
    </xf>
    <xf numFmtId="0" fontId="4" fillId="3" borderId="0" xfId="0" applyFont="1" applyFill="1" applyAlignment="1">
      <alignment vertical="center" wrapText="1"/>
    </xf>
    <xf numFmtId="0" fontId="4" fillId="3" borderId="0" xfId="0" applyNumberFormat="1" applyFont="1" applyFill="1" applyAlignment="1">
      <alignment horizontal="center" vertical="center" wrapText="1"/>
    </xf>
    <xf numFmtId="0" fontId="4" fillId="3" borderId="0" xfId="0" applyFont="1" applyFill="1" applyAlignment="1">
      <alignment horizontal="left" vertical="center" wrapText="1"/>
    </xf>
    <xf numFmtId="0" fontId="61" fillId="12" borderId="19" xfId="0" applyFont="1" applyFill="1" applyBorder="1" applyAlignment="1">
      <alignment horizontal="center" vertical="center" wrapText="1"/>
    </xf>
    <xf numFmtId="0" fontId="62" fillId="13" borderId="19" xfId="0" applyFont="1" applyFill="1" applyBorder="1" applyAlignment="1">
      <alignment horizontal="center" vertical="center" wrapText="1"/>
    </xf>
    <xf numFmtId="0" fontId="4" fillId="13" borderId="19" xfId="0" applyFont="1" applyFill="1" applyBorder="1" applyAlignment="1">
      <alignment horizontal="center" vertical="center" wrapText="1"/>
    </xf>
    <xf numFmtId="0" fontId="62" fillId="15" borderId="19" xfId="0" applyFont="1" applyFill="1" applyBorder="1" applyAlignment="1">
      <alignment horizontal="center" vertical="center" wrapText="1"/>
    </xf>
    <xf numFmtId="0" fontId="62" fillId="14" borderId="19" xfId="0" applyFont="1" applyFill="1" applyBorder="1" applyAlignment="1">
      <alignment horizontal="center" vertical="center" wrapText="1"/>
    </xf>
    <xf numFmtId="0" fontId="62" fillId="17" borderId="19" xfId="0" applyFont="1" applyFill="1" applyBorder="1" applyAlignment="1">
      <alignment horizontal="center" vertical="center" wrapText="1"/>
    </xf>
    <xf numFmtId="0" fontId="9" fillId="12" borderId="19" xfId="0" applyFont="1" applyFill="1" applyBorder="1" applyAlignment="1" applyProtection="1">
      <alignment horizontal="center" vertical="center" wrapText="1"/>
      <protection locked="0"/>
    </xf>
    <xf numFmtId="0" fontId="9" fillId="12" borderId="19" xfId="0" applyFont="1" applyFill="1" applyBorder="1" applyAlignment="1">
      <alignment horizontal="center" vertical="center" wrapText="1"/>
    </xf>
    <xf numFmtId="0" fontId="9" fillId="13" borderId="19" xfId="0" applyFont="1" applyFill="1" applyBorder="1" applyAlignment="1" applyProtection="1">
      <alignment horizontal="center" vertical="center" wrapText="1"/>
      <protection locked="0"/>
    </xf>
    <xf numFmtId="0" fontId="9" fillId="15" borderId="19" xfId="0" applyFont="1" applyFill="1" applyBorder="1" applyAlignment="1" applyProtection="1">
      <alignment horizontal="center" vertical="center" wrapText="1"/>
      <protection locked="0"/>
    </xf>
    <xf numFmtId="0" fontId="9" fillId="15" borderId="19" xfId="0" applyNumberFormat="1" applyFont="1" applyFill="1" applyBorder="1" applyAlignment="1" applyProtection="1">
      <alignment horizontal="center" vertical="center" wrapText="1"/>
      <protection locked="0"/>
    </xf>
    <xf numFmtId="0" fontId="4" fillId="14" borderId="19" xfId="0" applyFont="1" applyFill="1" applyBorder="1" applyAlignment="1" applyProtection="1">
      <alignment horizontal="center" vertical="center" wrapText="1"/>
      <protection locked="0"/>
    </xf>
    <xf numFmtId="0" fontId="9" fillId="14" borderId="19" xfId="0" applyFont="1" applyFill="1" applyBorder="1" applyAlignment="1" applyProtection="1">
      <alignment horizontal="center" vertical="center" wrapText="1"/>
      <protection locked="0"/>
    </xf>
    <xf numFmtId="0" fontId="65" fillId="11" borderId="19" xfId="0" applyFont="1" applyFill="1" applyBorder="1" applyAlignment="1" applyProtection="1">
      <alignment horizontal="center" vertical="center" wrapText="1"/>
      <protection locked="0"/>
    </xf>
    <xf numFmtId="0" fontId="65" fillId="11" borderId="19" xfId="0" applyFont="1" applyFill="1" applyBorder="1" applyAlignment="1" applyProtection="1">
      <alignment horizontal="center" vertical="center" wrapText="1"/>
      <protection locked="0"/>
    </xf>
    <xf numFmtId="0" fontId="9" fillId="16" borderId="19" xfId="0" applyNumberFormat="1" applyFont="1" applyFill="1" applyBorder="1" applyAlignment="1" applyProtection="1">
      <alignment horizontal="center" vertical="center" wrapText="1"/>
      <protection locked="0"/>
    </xf>
    <xf numFmtId="0" fontId="65" fillId="11" borderId="19" xfId="0" applyNumberFormat="1" applyFont="1" applyFill="1" applyBorder="1" applyAlignment="1" applyProtection="1">
      <alignment horizontal="center" vertical="center" wrapText="1"/>
      <protection locked="0"/>
    </xf>
    <xf numFmtId="9" fontId="9" fillId="16" borderId="19" xfId="0" applyNumberFormat="1" applyFont="1" applyFill="1" applyBorder="1" applyAlignment="1" applyProtection="1">
      <alignment horizontal="center" vertical="center" wrapText="1"/>
      <protection locked="0"/>
    </xf>
    <xf numFmtId="0" fontId="9" fillId="0" borderId="19" xfId="0" applyFont="1" applyFill="1" applyBorder="1" applyAlignment="1">
      <alignment horizontal="left" vertical="center" wrapText="1"/>
    </xf>
    <xf numFmtId="0" fontId="10" fillId="0" borderId="19" xfId="0" applyFont="1" applyFill="1" applyBorder="1" applyAlignment="1">
      <alignment horizontal="center" vertical="center" wrapText="1"/>
    </xf>
    <xf numFmtId="0" fontId="9" fillId="10" borderId="19" xfId="0" applyFont="1" applyFill="1" applyBorder="1" applyAlignment="1" applyProtection="1">
      <alignment horizontal="center" vertical="center" wrapText="1"/>
      <protection locked="0"/>
    </xf>
    <xf numFmtId="0" fontId="10" fillId="10" borderId="19" xfId="0" applyFont="1" applyFill="1" applyBorder="1" applyAlignment="1" applyProtection="1">
      <alignment horizontal="left" vertical="center" wrapText="1"/>
      <protection locked="0"/>
    </xf>
    <xf numFmtId="0" fontId="10" fillId="10" borderId="19" xfId="0" applyFont="1" applyFill="1" applyBorder="1" applyAlignment="1" applyProtection="1">
      <alignment horizontal="center" vertical="center" wrapText="1"/>
      <protection locked="0"/>
    </xf>
    <xf numFmtId="0" fontId="9" fillId="10" borderId="19" xfId="1" applyNumberFormat="1" applyFont="1" applyFill="1" applyBorder="1" applyAlignment="1" applyProtection="1">
      <alignment horizontal="center" vertical="center" wrapText="1"/>
    </xf>
    <xf numFmtId="9" fontId="9" fillId="16" borderId="19" xfId="2" applyFont="1" applyFill="1" applyBorder="1" applyAlignment="1" applyProtection="1">
      <alignment horizontal="center" vertical="center" wrapText="1"/>
      <protection locked="0"/>
    </xf>
    <xf numFmtId="0" fontId="9" fillId="0" borderId="19" xfId="0" applyFont="1" applyBorder="1" applyAlignment="1">
      <alignment horizontal="left" vertical="center" wrapText="1"/>
    </xf>
    <xf numFmtId="0" fontId="66" fillId="9" borderId="19" xfId="0" applyFont="1" applyFill="1" applyBorder="1" applyAlignment="1" applyProtection="1">
      <alignment horizontal="center" vertical="center" wrapText="1"/>
      <protection locked="0"/>
    </xf>
    <xf numFmtId="0" fontId="10" fillId="3" borderId="19" xfId="0" applyFont="1" applyFill="1" applyBorder="1" applyAlignment="1" applyProtection="1">
      <alignment horizontal="left" vertical="center" wrapText="1"/>
      <protection locked="0"/>
    </xf>
    <xf numFmtId="0" fontId="9" fillId="0" borderId="19" xfId="0" applyFont="1" applyBorder="1" applyAlignment="1">
      <alignment horizontal="center" vertical="center" wrapText="1"/>
    </xf>
    <xf numFmtId="0" fontId="10" fillId="10" borderId="19" xfId="0" applyFont="1" applyFill="1" applyBorder="1" applyAlignment="1" applyProtection="1">
      <alignment horizontal="justify" vertical="center" wrapText="1"/>
      <protection locked="0"/>
    </xf>
    <xf numFmtId="0" fontId="9" fillId="10" borderId="19" xfId="0" applyFont="1" applyFill="1" applyBorder="1" applyAlignment="1" applyProtection="1">
      <alignment horizontal="center" vertical="center" wrapText="1"/>
    </xf>
    <xf numFmtId="0" fontId="9" fillId="10" borderId="19" xfId="1" applyNumberFormat="1" applyFont="1" applyFill="1" applyBorder="1" applyAlignment="1">
      <alignment horizontal="center" vertical="center" wrapText="1"/>
    </xf>
    <xf numFmtId="0" fontId="9" fillId="10" borderId="19" xfId="0" applyFont="1" applyFill="1" applyBorder="1" applyAlignment="1" applyProtection="1">
      <alignment horizontal="left" vertical="center" wrapText="1"/>
      <protection locked="0"/>
    </xf>
    <xf numFmtId="0" fontId="67" fillId="10" borderId="19" xfId="1" applyNumberFormat="1" applyFont="1" applyFill="1" applyBorder="1" applyAlignment="1" applyProtection="1">
      <alignment horizontal="center" vertical="center" wrapText="1"/>
    </xf>
    <xf numFmtId="0" fontId="10" fillId="21" borderId="1" xfId="3" applyFont="1" applyFill="1" applyBorder="1" applyAlignment="1">
      <alignment horizontal="left" vertical="top" wrapText="1"/>
    </xf>
    <xf numFmtId="0" fontId="9" fillId="9" borderId="19" xfId="0" applyFont="1" applyFill="1" applyBorder="1" applyAlignment="1" applyProtection="1">
      <alignment horizontal="center" vertical="center" wrapText="1"/>
      <protection locked="0"/>
    </xf>
    <xf numFmtId="0" fontId="10" fillId="0" borderId="19"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9" fillId="22" borderId="22" xfId="0" applyFont="1" applyFill="1" applyBorder="1" applyAlignment="1" applyProtection="1">
      <alignment horizontal="center" vertical="center" wrapText="1"/>
      <protection locked="0"/>
    </xf>
    <xf numFmtId="0" fontId="10" fillId="22" borderId="1" xfId="3" applyFont="1" applyFill="1" applyBorder="1" applyAlignment="1">
      <alignment horizontal="left" vertical="top" wrapText="1"/>
    </xf>
    <xf numFmtId="0" fontId="9" fillId="10" borderId="23" xfId="0" applyFont="1" applyFill="1" applyBorder="1" applyAlignment="1" applyProtection="1">
      <alignment horizontal="center" vertical="center" wrapText="1"/>
      <protection locked="0"/>
    </xf>
    <xf numFmtId="0" fontId="9" fillId="9" borderId="19" xfId="0" applyFont="1" applyFill="1" applyBorder="1" applyAlignment="1" applyProtection="1">
      <alignment horizontal="center" vertical="center" wrapText="1"/>
      <protection locked="0"/>
    </xf>
    <xf numFmtId="0" fontId="66" fillId="9" borderId="19" xfId="0" applyFont="1" applyFill="1" applyBorder="1" applyAlignment="1" applyProtection="1">
      <alignment horizontal="center" vertical="center" wrapText="1"/>
      <protection locked="0"/>
    </xf>
    <xf numFmtId="0" fontId="9" fillId="0" borderId="19" xfId="0" applyFont="1" applyFill="1" applyBorder="1" applyAlignment="1">
      <alignment horizontal="left" vertical="center" wrapText="1"/>
    </xf>
    <xf numFmtId="0" fontId="10" fillId="0" borderId="32" xfId="0" applyFont="1" applyFill="1" applyBorder="1" applyAlignment="1">
      <alignment horizontal="center" vertical="center" wrapText="1"/>
    </xf>
    <xf numFmtId="0" fontId="9" fillId="0" borderId="22" xfId="0" applyFont="1" applyFill="1" applyBorder="1" applyAlignment="1" applyProtection="1">
      <alignment horizontal="center" vertical="center" wrapText="1"/>
      <protection locked="0"/>
    </xf>
    <xf numFmtId="0" fontId="4" fillId="0" borderId="1" xfId="0" applyFont="1" applyFill="1" applyBorder="1" applyAlignment="1">
      <alignment vertical="center" wrapText="1"/>
    </xf>
    <xf numFmtId="0" fontId="10" fillId="0" borderId="1" xfId="3" applyFont="1" applyFill="1" applyBorder="1" applyAlignment="1">
      <alignment horizontal="justify" vertical="top" wrapText="1"/>
    </xf>
    <xf numFmtId="0" fontId="10" fillId="3" borderId="1" xfId="3" applyFont="1" applyFill="1" applyBorder="1" applyAlignment="1">
      <alignment horizontal="left" vertical="top" wrapText="1"/>
    </xf>
    <xf numFmtId="0" fontId="10" fillId="0" borderId="1" xfId="3" applyFont="1" applyFill="1" applyBorder="1" applyAlignment="1">
      <alignment horizontal="left" vertical="top" wrapText="1"/>
    </xf>
    <xf numFmtId="0" fontId="4" fillId="0" borderId="1" xfId="0" applyFont="1" applyFill="1" applyBorder="1" applyAlignment="1">
      <alignment wrapText="1"/>
    </xf>
    <xf numFmtId="0" fontId="9" fillId="22" borderId="19" xfId="0" applyFont="1" applyFill="1" applyBorder="1" applyAlignment="1" applyProtection="1">
      <alignment horizontal="center" vertical="center" wrapText="1"/>
      <protection locked="0"/>
    </xf>
    <xf numFmtId="0" fontId="9" fillId="22" borderId="33" xfId="0" applyFont="1" applyFill="1" applyBorder="1" applyAlignment="1" applyProtection="1">
      <alignment horizontal="left" vertical="center" wrapText="1"/>
      <protection locked="0"/>
    </xf>
    <xf numFmtId="0" fontId="10" fillId="3" borderId="1" xfId="3" applyFont="1" applyFill="1" applyBorder="1" applyAlignment="1">
      <alignment vertical="top" wrapText="1"/>
    </xf>
    <xf numFmtId="0" fontId="9" fillId="0" borderId="0" xfId="0" applyFont="1" applyBorder="1" applyAlignment="1">
      <alignment horizontal="left" vertical="center" wrapText="1"/>
    </xf>
    <xf numFmtId="0" fontId="9" fillId="0" borderId="24" xfId="0" applyFont="1" applyFill="1" applyBorder="1" applyAlignment="1" applyProtection="1">
      <alignment horizontal="center" vertical="center" wrapText="1"/>
      <protection locked="0"/>
    </xf>
    <xf numFmtId="0" fontId="10" fillId="3" borderId="35" xfId="3" applyFont="1" applyFill="1" applyBorder="1" applyAlignment="1">
      <alignment horizontal="left" vertical="top" wrapText="1"/>
    </xf>
    <xf numFmtId="0" fontId="9" fillId="0" borderId="22" xfId="0" applyFont="1" applyBorder="1" applyAlignment="1">
      <alignment horizontal="center" vertical="center" wrapText="1"/>
    </xf>
    <xf numFmtId="0" fontId="10" fillId="0" borderId="24" xfId="0" applyFont="1" applyFill="1" applyBorder="1" applyAlignment="1">
      <alignment horizontal="center" vertical="center" wrapText="1"/>
    </xf>
    <xf numFmtId="0" fontId="9" fillId="22" borderId="1" xfId="0" applyFont="1" applyFill="1" applyBorder="1" applyAlignment="1" applyProtection="1">
      <alignment horizontal="center" vertical="center" wrapText="1"/>
      <protection locked="0"/>
    </xf>
    <xf numFmtId="0" fontId="10" fillId="0" borderId="26"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1" xfId="3" applyFont="1" applyFill="1" applyBorder="1" applyAlignment="1">
      <alignment horizontal="left" vertical="top" wrapText="1"/>
    </xf>
    <xf numFmtId="0" fontId="9" fillId="3" borderId="33" xfId="0" applyFont="1" applyFill="1" applyBorder="1" applyAlignment="1" applyProtection="1">
      <alignment horizontal="center" vertical="center" wrapText="1"/>
      <protection locked="0"/>
    </xf>
    <xf numFmtId="0" fontId="9" fillId="3" borderId="33" xfId="0" applyFont="1" applyFill="1" applyBorder="1" applyAlignment="1" applyProtection="1">
      <alignment horizontal="left" vertical="center" wrapText="1"/>
      <protection locked="0"/>
    </xf>
    <xf numFmtId="0" fontId="10" fillId="0" borderId="28" xfId="0" applyFont="1" applyFill="1" applyBorder="1" applyAlignment="1">
      <alignment horizontal="center" vertical="center" wrapText="1"/>
    </xf>
    <xf numFmtId="0" fontId="9" fillId="0" borderId="59" xfId="0" applyFont="1" applyBorder="1" applyAlignment="1">
      <alignment vertical="center" wrapText="1"/>
    </xf>
    <xf numFmtId="0" fontId="10" fillId="22" borderId="35" xfId="3" applyFont="1" applyFill="1" applyBorder="1" applyAlignment="1">
      <alignment horizontal="left" vertical="top" wrapText="1"/>
    </xf>
    <xf numFmtId="0" fontId="9" fillId="10" borderId="0" xfId="0" applyFont="1" applyFill="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10" fillId="0" borderId="1" xfId="3" applyFont="1" applyFill="1" applyBorder="1" applyAlignment="1">
      <alignment horizontal="center" vertical="top" wrapText="1"/>
    </xf>
    <xf numFmtId="0" fontId="10" fillId="0" borderId="1" xfId="3" applyFont="1" applyFill="1" applyBorder="1" applyAlignment="1">
      <alignment vertical="top" wrapText="1"/>
    </xf>
    <xf numFmtId="0" fontId="9" fillId="0" borderId="3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5" xfId="0" applyFont="1" applyFill="1" applyBorder="1" applyAlignment="1" applyProtection="1">
      <alignment horizontal="center" vertical="center" wrapText="1"/>
      <protection locked="0"/>
    </xf>
    <xf numFmtId="0" fontId="10" fillId="0" borderId="35" xfId="3" applyFont="1" applyFill="1" applyBorder="1" applyAlignment="1">
      <alignment horizontal="left" vertical="top" wrapText="1"/>
    </xf>
    <xf numFmtId="0" fontId="9" fillId="10" borderId="25" xfId="0" applyFont="1" applyFill="1" applyBorder="1" applyAlignment="1" applyProtection="1">
      <alignment horizontal="center" vertical="center" wrapText="1"/>
      <protection locked="0"/>
    </xf>
    <xf numFmtId="0" fontId="9" fillId="9" borderId="31" xfId="0" applyFont="1" applyFill="1" applyBorder="1" applyAlignment="1" applyProtection="1">
      <alignment horizontal="center" vertical="center" wrapText="1"/>
      <protection locked="0"/>
    </xf>
    <xf numFmtId="0" fontId="66" fillId="9" borderId="31" xfId="0" applyFont="1" applyFill="1" applyBorder="1" applyAlignment="1" applyProtection="1">
      <alignment horizontal="center" vertical="center" wrapText="1"/>
      <protection locked="0"/>
    </xf>
    <xf numFmtId="0" fontId="9" fillId="0" borderId="31" xfId="0" applyFont="1" applyFill="1" applyBorder="1" applyAlignment="1">
      <alignment horizontal="left" vertical="center" wrapText="1"/>
    </xf>
    <xf numFmtId="0" fontId="9" fillId="0" borderId="1" xfId="0" applyFont="1" applyBorder="1" applyAlignment="1">
      <alignment horizontal="center" vertical="center" wrapText="1"/>
    </xf>
    <xf numFmtId="0" fontId="9" fillId="10" borderId="1" xfId="0" applyFont="1" applyFill="1" applyBorder="1" applyAlignment="1" applyProtection="1">
      <alignment horizontal="center" vertical="center" wrapText="1"/>
      <protection locked="0"/>
    </xf>
    <xf numFmtId="0" fontId="9" fillId="9" borderId="1" xfId="0" applyFont="1" applyFill="1" applyBorder="1" applyAlignment="1" applyProtection="1">
      <alignment horizontal="center" vertical="center" wrapText="1"/>
      <protection locked="0"/>
    </xf>
    <xf numFmtId="0" fontId="66" fillId="9" borderId="1" xfId="0" applyFont="1" applyFill="1" applyBorder="1" applyAlignment="1" applyProtection="1">
      <alignment horizontal="center" vertical="center" wrapText="1"/>
      <protection locked="0"/>
    </xf>
    <xf numFmtId="0" fontId="9" fillId="0" borderId="1" xfId="0" applyFont="1" applyFill="1" applyBorder="1" applyAlignment="1">
      <alignment horizontal="left" vertical="center" wrapText="1"/>
    </xf>
    <xf numFmtId="0" fontId="10" fillId="3" borderId="1" xfId="3" applyFont="1" applyFill="1" applyBorder="1" applyAlignment="1">
      <alignment horizontal="center" vertical="center" wrapText="1"/>
    </xf>
    <xf numFmtId="0" fontId="9" fillId="0" borderId="0" xfId="0" applyFont="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9" fillId="9" borderId="0" xfId="0" applyFont="1" applyFill="1" applyBorder="1" applyAlignment="1" applyProtection="1">
      <alignment horizontal="center" vertical="center" wrapText="1"/>
      <protection locked="0"/>
    </xf>
    <xf numFmtId="0" fontId="66" fillId="9" borderId="0" xfId="0" applyFont="1" applyFill="1" applyBorder="1" applyAlignment="1" applyProtection="1">
      <alignment horizontal="center" vertical="center" wrapText="1"/>
      <protection locked="0"/>
    </xf>
    <xf numFmtId="0" fontId="9" fillId="0" borderId="33" xfId="0" applyFont="1" applyBorder="1" applyAlignment="1">
      <alignment horizontal="center" vertical="center" wrapText="1"/>
    </xf>
    <xf numFmtId="0" fontId="9" fillId="9" borderId="33" xfId="0" applyFont="1" applyFill="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66" fillId="9" borderId="33" xfId="0" applyFont="1" applyFill="1" applyBorder="1" applyAlignment="1" applyProtection="1">
      <alignment horizontal="center" vertical="center" wrapText="1"/>
      <protection locked="0"/>
    </xf>
    <xf numFmtId="0" fontId="9" fillId="0" borderId="33" xfId="0" applyFont="1" applyFill="1" applyBorder="1" applyAlignment="1">
      <alignment horizontal="left" vertical="center" wrapText="1"/>
    </xf>
    <xf numFmtId="0" fontId="10" fillId="3" borderId="1" xfId="3" applyFont="1" applyFill="1" applyBorder="1" applyAlignment="1">
      <alignment vertical="center" wrapText="1"/>
    </xf>
    <xf numFmtId="0" fontId="67" fillId="0" borderId="19" xfId="0" applyFont="1" applyBorder="1" applyAlignment="1" applyProtection="1">
      <alignment horizontal="center" vertical="center" wrapText="1"/>
      <protection locked="0"/>
    </xf>
    <xf numFmtId="0" fontId="5" fillId="0" borderId="32" xfId="15" applyFont="1" applyBorder="1" applyAlignment="1">
      <alignment horizontal="center" vertical="center" wrapText="1"/>
    </xf>
    <xf numFmtId="0" fontId="5" fillId="0" borderId="31" xfId="15" applyFont="1" applyBorder="1" applyAlignment="1">
      <alignment horizontal="center" vertical="center" wrapText="1"/>
    </xf>
    <xf numFmtId="0" fontId="10" fillId="3" borderId="1" xfId="15" applyFont="1" applyFill="1" applyBorder="1" applyAlignment="1" applyProtection="1">
      <alignment horizontal="justify" vertical="center" wrapText="1"/>
      <protection locked="0"/>
    </xf>
    <xf numFmtId="0" fontId="11" fillId="10" borderId="19" xfId="15" applyFont="1" applyFill="1" applyBorder="1" applyAlignment="1" applyProtection="1">
      <alignment horizontal="justify" vertical="center" wrapText="1"/>
      <protection locked="0"/>
    </xf>
    <xf numFmtId="0" fontId="7" fillId="10" borderId="19" xfId="15" applyFont="1" applyFill="1" applyBorder="1" applyAlignment="1" applyProtection="1">
      <alignment horizontal="center" vertical="center" wrapText="1"/>
      <protection locked="0"/>
    </xf>
    <xf numFmtId="0" fontId="7" fillId="10" borderId="19" xfId="15" applyFont="1" applyFill="1" applyBorder="1" applyAlignment="1" applyProtection="1">
      <alignment horizontal="center" vertical="center" wrapText="1"/>
    </xf>
    <xf numFmtId="168" fontId="7" fillId="10" borderId="19" xfId="1" applyNumberFormat="1" applyFont="1" applyFill="1" applyBorder="1" applyAlignment="1" applyProtection="1">
      <alignment horizontal="center" vertical="center"/>
    </xf>
    <xf numFmtId="0" fontId="10" fillId="0" borderId="19" xfId="15" applyFont="1" applyBorder="1" applyAlignment="1" applyProtection="1">
      <alignment horizontal="justify" vertical="center" wrapText="1"/>
      <protection locked="0"/>
    </xf>
    <xf numFmtId="0" fontId="10" fillId="0" borderId="19" xfId="15" applyFont="1" applyBorder="1" applyAlignment="1" applyProtection="1">
      <alignment horizontal="center" vertical="center" wrapText="1"/>
      <protection locked="0"/>
    </xf>
    <xf numFmtId="0" fontId="4" fillId="0" borderId="19" xfId="15" applyBorder="1" applyAlignment="1">
      <alignment horizontal="center" vertical="center"/>
    </xf>
    <xf numFmtId="0" fontId="9" fillId="0" borderId="19" xfId="15" applyFont="1" applyBorder="1" applyAlignment="1" applyProtection="1">
      <alignment horizontal="center" vertical="center" wrapText="1"/>
      <protection locked="0"/>
    </xf>
    <xf numFmtId="168" fontId="7" fillId="10" borderId="19" xfId="1" applyNumberFormat="1" applyFont="1" applyFill="1" applyBorder="1" applyAlignment="1">
      <alignment vertical="center"/>
    </xf>
    <xf numFmtId="0" fontId="26" fillId="10" borderId="19" xfId="15" applyFont="1" applyFill="1" applyBorder="1" applyAlignment="1" applyProtection="1">
      <alignment horizontal="center" vertical="center" wrapText="1"/>
      <protection locked="0"/>
    </xf>
    <xf numFmtId="0" fontId="26" fillId="0" borderId="19" xfId="15" applyFont="1" applyFill="1" applyBorder="1" applyAlignment="1" applyProtection="1">
      <alignment horizontal="center" vertical="center" wrapText="1"/>
      <protection locked="0"/>
    </xf>
    <xf numFmtId="0" fontId="11" fillId="10" borderId="19" xfId="15" applyFont="1" applyFill="1" applyBorder="1" applyAlignment="1" applyProtection="1">
      <alignment horizontal="left" vertical="center" wrapText="1"/>
      <protection locked="0"/>
    </xf>
    <xf numFmtId="0" fontId="11" fillId="10" borderId="19" xfId="15" applyFont="1" applyFill="1" applyBorder="1" applyAlignment="1" applyProtection="1">
      <alignment horizontal="center" vertical="center" wrapText="1"/>
      <protection locked="0"/>
    </xf>
    <xf numFmtId="0" fontId="11" fillId="10" borderId="33" xfId="15" applyFont="1" applyFill="1" applyBorder="1" applyAlignment="1" applyProtection="1">
      <alignment horizontal="justify" vertical="center" wrapText="1"/>
      <protection locked="0"/>
    </xf>
    <xf numFmtId="0" fontId="9" fillId="0" borderId="0" xfId="15" applyFont="1" applyAlignment="1">
      <alignment horizontal="left" vertical="center" wrapText="1"/>
    </xf>
    <xf numFmtId="0" fontId="7" fillId="16" borderId="19" xfId="15" applyNumberFormat="1" applyFont="1" applyFill="1" applyBorder="1" applyAlignment="1" applyProtection="1">
      <alignment horizontal="center" vertical="center" wrapText="1"/>
      <protection locked="0"/>
    </xf>
    <xf numFmtId="9" fontId="7" fillId="16" borderId="19" xfId="2" applyFont="1" applyFill="1" applyBorder="1" applyAlignment="1" applyProtection="1">
      <alignment horizontal="center" vertical="center" wrapText="1"/>
      <protection locked="0"/>
    </xf>
    <xf numFmtId="168" fontId="7" fillId="16" borderId="19" xfId="15" applyNumberFormat="1" applyFont="1" applyFill="1" applyBorder="1" applyAlignment="1" applyProtection="1">
      <alignment horizontal="center" vertical="center" wrapText="1"/>
      <protection locked="0"/>
    </xf>
    <xf numFmtId="0" fontId="5" fillId="0" borderId="33" xfId="15" applyFont="1" applyBorder="1" applyAlignment="1">
      <alignment horizontal="center" vertical="center" wrapText="1"/>
    </xf>
    <xf numFmtId="0" fontId="5" fillId="0" borderId="31" xfId="15" applyFont="1" applyBorder="1" applyAlignment="1">
      <alignment horizontal="center" vertical="center"/>
    </xf>
    <xf numFmtId="0" fontId="5" fillId="0" borderId="32" xfId="15" applyFont="1" applyBorder="1" applyAlignment="1">
      <alignment horizontal="center" vertical="center"/>
    </xf>
    <xf numFmtId="0" fontId="5" fillId="0" borderId="33" xfId="15" applyFont="1" applyBorder="1" applyAlignment="1">
      <alignment horizontal="center" vertical="center"/>
    </xf>
    <xf numFmtId="0" fontId="5" fillId="0" borderId="31" xfId="15" applyFont="1" applyFill="1" applyBorder="1" applyAlignment="1">
      <alignment horizontal="center" vertical="center" wrapText="1"/>
    </xf>
    <xf numFmtId="0" fontId="5" fillId="0" borderId="32" xfId="15" applyFont="1" applyFill="1" applyBorder="1" applyAlignment="1">
      <alignment horizontal="center" vertical="center" wrapText="1"/>
    </xf>
    <xf numFmtId="0" fontId="5" fillId="0" borderId="33" xfId="15" applyFont="1" applyFill="1" applyBorder="1" applyAlignment="1">
      <alignment horizontal="center" vertical="center" wrapText="1"/>
    </xf>
    <xf numFmtId="0" fontId="19" fillId="9" borderId="24" xfId="15" applyFont="1" applyFill="1" applyBorder="1" applyAlignment="1" applyProtection="1">
      <alignment horizontal="center" vertical="center" wrapText="1"/>
      <protection locked="0"/>
    </xf>
    <xf numFmtId="0" fontId="19" fillId="9" borderId="26" xfId="15" applyFont="1" applyFill="1" applyBorder="1" applyAlignment="1" applyProtection="1">
      <alignment horizontal="center" vertical="center" wrapText="1"/>
      <protection locked="0"/>
    </xf>
    <xf numFmtId="0" fontId="19" fillId="9" borderId="28" xfId="15" applyFont="1" applyFill="1" applyBorder="1" applyAlignment="1" applyProtection="1">
      <alignment horizontal="center" vertical="center" wrapText="1"/>
      <protection locked="0"/>
    </xf>
    <xf numFmtId="0" fontId="19" fillId="9" borderId="21" xfId="15" applyFont="1" applyFill="1" applyBorder="1" applyAlignment="1" applyProtection="1">
      <alignment horizontal="center" vertical="center" wrapText="1"/>
      <protection locked="0"/>
    </xf>
    <xf numFmtId="0" fontId="19" fillId="9" borderId="25" xfId="15" applyFont="1" applyFill="1" applyBorder="1" applyAlignment="1" applyProtection="1">
      <alignment horizontal="center" vertical="center" wrapText="1"/>
      <protection locked="0"/>
    </xf>
    <xf numFmtId="0" fontId="19" fillId="9" borderId="0" xfId="15" applyFont="1" applyFill="1" applyBorder="1" applyAlignment="1" applyProtection="1">
      <alignment horizontal="center" vertical="center" wrapText="1"/>
      <protection locked="0"/>
    </xf>
    <xf numFmtId="0" fontId="19" fillId="9" borderId="27" xfId="15" applyFont="1" applyFill="1" applyBorder="1" applyAlignment="1" applyProtection="1">
      <alignment horizontal="center" vertical="center" wrapText="1"/>
      <protection locked="0"/>
    </xf>
    <xf numFmtId="0" fontId="19" fillId="9" borderId="29" xfId="15" applyFont="1" applyFill="1" applyBorder="1" applyAlignment="1" applyProtection="1">
      <alignment horizontal="center" vertical="center" wrapText="1"/>
      <protection locked="0"/>
    </xf>
    <xf numFmtId="0" fontId="19" fillId="9" borderId="30" xfId="15" applyFont="1" applyFill="1" applyBorder="1" applyAlignment="1" applyProtection="1">
      <alignment horizontal="center" vertical="center" wrapText="1"/>
      <protection locked="0"/>
    </xf>
    <xf numFmtId="0" fontId="50" fillId="0" borderId="31" xfId="15" applyFont="1" applyFill="1" applyBorder="1" applyAlignment="1">
      <alignment horizontal="center" vertical="center" wrapText="1"/>
    </xf>
    <xf numFmtId="0" fontId="50" fillId="0" borderId="32" xfId="15" applyFont="1" applyFill="1" applyBorder="1" applyAlignment="1">
      <alignment horizontal="center" vertical="center" wrapText="1"/>
    </xf>
    <xf numFmtId="0" fontId="37" fillId="0" borderId="32" xfId="15" applyFont="1" applyFill="1" applyBorder="1" applyAlignment="1">
      <alignment horizontal="center" vertical="center" wrapText="1"/>
    </xf>
    <xf numFmtId="0" fontId="37" fillId="0" borderId="33" xfId="15" applyFont="1" applyFill="1" applyBorder="1" applyAlignment="1">
      <alignment horizontal="center" vertical="center" wrapText="1"/>
    </xf>
    <xf numFmtId="0" fontId="7" fillId="10" borderId="19" xfId="0" applyFont="1" applyFill="1" applyBorder="1" applyAlignment="1" applyProtection="1">
      <alignment horizontal="left" vertical="center" wrapText="1"/>
      <protection locked="0"/>
    </xf>
    <xf numFmtId="0" fontId="68" fillId="10" borderId="19" xfId="0" applyFont="1" applyFill="1" applyBorder="1" applyAlignment="1" applyProtection="1">
      <alignment horizontal="center" vertical="center" wrapText="1"/>
      <protection locked="0"/>
    </xf>
    <xf numFmtId="0" fontId="10" fillId="3" borderId="35" xfId="0" applyFont="1" applyFill="1" applyBorder="1" applyAlignment="1" applyProtection="1">
      <alignment horizontal="justify" vertical="center" wrapText="1"/>
      <protection locked="0"/>
    </xf>
    <xf numFmtId="0" fontId="68" fillId="0" borderId="19" xfId="0" applyFont="1" applyBorder="1" applyAlignment="1" applyProtection="1">
      <alignment horizontal="center" vertical="center" wrapText="1"/>
      <protection locked="0"/>
    </xf>
    <xf numFmtId="0" fontId="68" fillId="0" borderId="19" xfId="0" applyFont="1" applyBorder="1" applyAlignment="1">
      <alignment horizontal="center" vertical="center" wrapText="1"/>
    </xf>
    <xf numFmtId="0" fontId="68" fillId="0" borderId="19" xfId="0" applyFont="1" applyBorder="1" applyAlignment="1">
      <alignment horizontal="left" vertical="center" wrapText="1"/>
    </xf>
    <xf numFmtId="0" fontId="9" fillId="0" borderId="31" xfId="0" applyFont="1" applyFill="1" applyBorder="1" applyAlignment="1">
      <alignment horizontal="center" vertical="center" wrapText="1"/>
    </xf>
    <xf numFmtId="0" fontId="9" fillId="10" borderId="1" xfId="0" applyFont="1" applyFill="1" applyBorder="1" applyAlignment="1">
      <alignment wrapText="1"/>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4" fillId="10" borderId="1" xfId="0" applyFont="1" applyFill="1" applyBorder="1" applyAlignment="1">
      <alignment horizontal="center" wrapText="1"/>
    </xf>
    <xf numFmtId="0" fontId="9" fillId="0" borderId="31" xfId="0" applyFont="1" applyBorder="1" applyAlignment="1">
      <alignment horizontal="center" vertical="center" wrapText="1"/>
    </xf>
    <xf numFmtId="0" fontId="9" fillId="0" borderId="24" xfId="0" applyFont="1" applyFill="1" applyBorder="1" applyAlignment="1">
      <alignment horizontal="center" vertical="center" wrapText="1"/>
    </xf>
    <xf numFmtId="0" fontId="9" fillId="0" borderId="33" xfId="0" applyFont="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1" xfId="0" applyFont="1" applyBorder="1" applyAlignment="1">
      <alignment wrapText="1"/>
    </xf>
    <xf numFmtId="0" fontId="9" fillId="0" borderId="1" xfId="0" applyFont="1" applyFill="1" applyBorder="1" applyAlignment="1">
      <alignment wrapText="1"/>
    </xf>
    <xf numFmtId="0" fontId="9" fillId="10" borderId="19" xfId="0" applyFont="1" applyFill="1" applyBorder="1" applyAlignment="1" applyProtection="1">
      <alignment horizontal="justify" vertical="center" wrapText="1"/>
      <protection locked="0"/>
    </xf>
    <xf numFmtId="0" fontId="9" fillId="0" borderId="19" xfId="0" applyFont="1" applyBorder="1" applyAlignment="1" applyProtection="1">
      <alignment horizontal="justify" vertical="center" wrapText="1"/>
      <protection locked="0"/>
    </xf>
    <xf numFmtId="0" fontId="9" fillId="0" borderId="49" xfId="0" applyFont="1" applyFill="1" applyBorder="1" applyAlignment="1">
      <alignment horizontal="center" vertical="center" wrapText="1"/>
    </xf>
    <xf numFmtId="0" fontId="9" fillId="0" borderId="22" xfId="0" applyFont="1" applyBorder="1" applyAlignment="1">
      <alignment horizontal="center" vertical="center" wrapText="1"/>
    </xf>
    <xf numFmtId="0" fontId="4" fillId="0" borderId="1" xfId="0" applyFont="1" applyBorder="1" applyAlignment="1">
      <alignment horizontal="center" vertical="center" wrapText="1"/>
    </xf>
    <xf numFmtId="0" fontId="9" fillId="0" borderId="23" xfId="0" applyFont="1" applyFill="1" applyBorder="1" applyAlignment="1" applyProtection="1">
      <alignment horizontal="center" vertical="center" wrapText="1"/>
      <protection locked="0"/>
    </xf>
    <xf numFmtId="0" fontId="69" fillId="0" borderId="19" xfId="0" applyFont="1" applyFill="1" applyBorder="1" applyAlignment="1">
      <alignment horizontal="left" vertical="top" wrapText="1"/>
    </xf>
    <xf numFmtId="0" fontId="9" fillId="0" borderId="31" xfId="0" applyFont="1" applyFill="1" applyBorder="1" applyAlignment="1">
      <alignment vertical="center" wrapText="1"/>
    </xf>
    <xf numFmtId="0" fontId="66" fillId="9" borderId="21" xfId="0" applyFont="1" applyFill="1" applyBorder="1" applyAlignment="1" applyProtection="1">
      <alignment horizontal="center" vertical="center" wrapText="1"/>
      <protection locked="0"/>
    </xf>
    <xf numFmtId="0" fontId="66" fillId="9" borderId="25" xfId="0" applyFont="1" applyFill="1" applyBorder="1" applyAlignment="1" applyProtection="1">
      <alignment horizontal="center" vertical="center" wrapText="1"/>
      <protection locked="0"/>
    </xf>
    <xf numFmtId="0" fontId="66" fillId="9" borderId="29" xfId="0" applyFont="1" applyFill="1" applyBorder="1" applyAlignment="1" applyProtection="1">
      <alignment horizontal="center" vertical="center" wrapText="1"/>
      <protection locked="0"/>
    </xf>
    <xf numFmtId="0" fontId="66" fillId="9" borderId="30" xfId="0" applyFont="1" applyFill="1" applyBorder="1" applyAlignment="1" applyProtection="1">
      <alignment horizontal="center" vertical="center" wrapText="1"/>
      <protection locked="0"/>
    </xf>
    <xf numFmtId="0" fontId="9" fillId="0" borderId="19" xfId="0" applyFont="1" applyFill="1" applyBorder="1" applyAlignment="1">
      <alignment vertical="center" wrapText="1"/>
    </xf>
    <xf numFmtId="0" fontId="66" fillId="9" borderId="24" xfId="0" applyFont="1" applyFill="1" applyBorder="1" applyAlignment="1" applyProtection="1">
      <alignment horizontal="center" vertical="center" wrapText="1"/>
      <protection locked="0"/>
    </xf>
    <xf numFmtId="0" fontId="66" fillId="9" borderId="26" xfId="0" applyFont="1" applyFill="1" applyBorder="1" applyAlignment="1" applyProtection="1">
      <alignment horizontal="center" vertical="center" wrapText="1"/>
      <protection locked="0"/>
    </xf>
    <xf numFmtId="0" fontId="66" fillId="9" borderId="0" xfId="0" applyFont="1" applyFill="1" applyBorder="1" applyAlignment="1" applyProtection="1">
      <alignment horizontal="center" vertical="center" wrapText="1"/>
      <protection locked="0"/>
    </xf>
    <xf numFmtId="0" fontId="66" fillId="9" borderId="27" xfId="0" applyFont="1" applyFill="1" applyBorder="1" applyAlignment="1" applyProtection="1">
      <alignment horizontal="center" vertical="center" wrapText="1"/>
      <protection locked="0"/>
    </xf>
    <xf numFmtId="0" fontId="10" fillId="0" borderId="19" xfId="0" applyFont="1" applyFill="1" applyBorder="1" applyAlignment="1">
      <alignment horizontal="center" vertical="top" wrapText="1"/>
    </xf>
    <xf numFmtId="0" fontId="9" fillId="10" borderId="19" xfId="0" applyFont="1" applyFill="1" applyBorder="1" applyAlignment="1" applyProtection="1">
      <alignment horizontal="center" vertical="top" wrapText="1"/>
      <protection locked="0"/>
    </xf>
    <xf numFmtId="0" fontId="9" fillId="10" borderId="19" xfId="0" applyFont="1" applyFill="1" applyBorder="1" applyAlignment="1" applyProtection="1">
      <alignment horizontal="left" vertical="top" wrapText="1"/>
      <protection locked="0"/>
    </xf>
    <xf numFmtId="0" fontId="68" fillId="10" borderId="19" xfId="0" applyFont="1" applyFill="1" applyBorder="1" applyAlignment="1" applyProtection="1">
      <alignment horizontal="center" vertical="top" wrapText="1"/>
      <protection locked="0"/>
    </xf>
    <xf numFmtId="0" fontId="9" fillId="16" borderId="19" xfId="0" applyNumberFormat="1" applyFont="1" applyFill="1" applyBorder="1" applyAlignment="1" applyProtection="1">
      <alignment horizontal="center" vertical="top" wrapText="1"/>
      <protection locked="0"/>
    </xf>
    <xf numFmtId="9" fontId="9" fillId="16" borderId="19" xfId="0" applyNumberFormat="1" applyFont="1" applyFill="1" applyBorder="1" applyAlignment="1" applyProtection="1">
      <alignment horizontal="center" vertical="top" wrapText="1"/>
      <protection locked="0"/>
    </xf>
    <xf numFmtId="0" fontId="67" fillId="10" borderId="19" xfId="1" applyNumberFormat="1" applyFont="1" applyFill="1" applyBorder="1" applyAlignment="1" applyProtection="1">
      <alignment horizontal="center" vertical="top" wrapText="1"/>
    </xf>
    <xf numFmtId="9" fontId="9" fillId="16" borderId="19" xfId="2" applyFont="1" applyFill="1" applyBorder="1" applyAlignment="1" applyProtection="1">
      <alignment horizontal="center" vertical="top" wrapText="1"/>
      <protection locked="0"/>
    </xf>
    <xf numFmtId="0" fontId="9" fillId="0" borderId="19" xfId="0" applyFont="1" applyFill="1" applyBorder="1" applyAlignment="1">
      <alignment vertical="top" wrapText="1"/>
    </xf>
    <xf numFmtId="0" fontId="9" fillId="0" borderId="19" xfId="0" applyFont="1" applyFill="1" applyBorder="1" applyAlignment="1" applyProtection="1">
      <alignment horizontal="center" vertical="top" wrapText="1"/>
      <protection locked="0"/>
    </xf>
    <xf numFmtId="0" fontId="9" fillId="0" borderId="19" xfId="0" applyFont="1" applyBorder="1" applyAlignment="1">
      <alignment horizontal="left" vertical="top" wrapText="1"/>
    </xf>
    <xf numFmtId="0" fontId="68" fillId="0" borderId="19" xfId="0" applyFont="1" applyBorder="1" applyAlignment="1" applyProtection="1">
      <alignment horizontal="center" vertical="top" wrapText="1"/>
      <protection locked="0"/>
    </xf>
    <xf numFmtId="0" fontId="68" fillId="0" borderId="19" xfId="0" applyFont="1" applyBorder="1" applyAlignment="1">
      <alignment horizontal="center" vertical="top" wrapText="1"/>
    </xf>
    <xf numFmtId="0" fontId="9" fillId="0" borderId="19" xfId="0" applyFont="1" applyBorder="1" applyAlignment="1" applyProtection="1">
      <alignment horizontal="center" vertical="top" wrapText="1"/>
      <protection locked="0"/>
    </xf>
    <xf numFmtId="0" fontId="66" fillId="9" borderId="19" xfId="0" applyFont="1" applyFill="1" applyBorder="1" applyAlignment="1" applyProtection="1">
      <alignment horizontal="center" vertical="top" wrapText="1"/>
      <protection locked="0"/>
    </xf>
    <xf numFmtId="9" fontId="9" fillId="0" borderId="19" xfId="0" applyNumberFormat="1" applyFont="1" applyBorder="1" applyAlignment="1" applyProtection="1">
      <alignment horizontal="center" vertical="top" wrapText="1"/>
      <protection locked="0"/>
    </xf>
    <xf numFmtId="0" fontId="9" fillId="0" borderId="19" xfId="0" applyFont="1" applyFill="1" applyBorder="1" applyAlignment="1" applyProtection="1">
      <alignment horizontal="justify" vertical="top" wrapText="1"/>
      <protection locked="0"/>
    </xf>
    <xf numFmtId="0" fontId="9" fillId="0" borderId="31" xfId="0" applyFont="1" applyFill="1" applyBorder="1" applyAlignment="1">
      <alignment vertical="top" wrapText="1"/>
    </xf>
    <xf numFmtId="0" fontId="9" fillId="0" borderId="21" xfId="0" applyFont="1" applyBorder="1" applyAlignment="1">
      <alignment horizontal="center" vertical="top" wrapText="1"/>
    </xf>
    <xf numFmtId="0" fontId="9" fillId="0" borderId="25" xfId="0" applyFont="1" applyBorder="1" applyAlignment="1">
      <alignment horizontal="center" vertical="top" wrapText="1"/>
    </xf>
    <xf numFmtId="0" fontId="10" fillId="0" borderId="31" xfId="0" applyFont="1" applyFill="1" applyBorder="1" applyAlignment="1">
      <alignment horizontal="center" vertical="top" wrapText="1"/>
    </xf>
    <xf numFmtId="0" fontId="10" fillId="0" borderId="31" xfId="0" applyFont="1" applyFill="1" applyBorder="1" applyAlignment="1">
      <alignment vertical="top" wrapText="1"/>
    </xf>
    <xf numFmtId="0" fontId="10" fillId="10" borderId="19" xfId="0" applyFont="1" applyFill="1" applyBorder="1" applyAlignment="1" applyProtection="1">
      <alignment horizontal="justify" vertical="top" wrapText="1"/>
      <protection locked="0"/>
    </xf>
    <xf numFmtId="9" fontId="9" fillId="16" borderId="22" xfId="2" applyFont="1" applyFill="1" applyBorder="1" applyAlignment="1" applyProtection="1">
      <alignment horizontal="center" vertical="top" wrapText="1"/>
      <protection locked="0"/>
    </xf>
    <xf numFmtId="0" fontId="9" fillId="0" borderId="35" xfId="0" applyFont="1" applyFill="1" applyBorder="1" applyAlignment="1">
      <alignment vertical="top" wrapText="1"/>
    </xf>
    <xf numFmtId="0" fontId="9" fillId="0" borderId="0" xfId="0" applyFont="1" applyBorder="1" applyAlignment="1">
      <alignment horizontal="center" vertical="top" wrapText="1"/>
    </xf>
    <xf numFmtId="0" fontId="9" fillId="0" borderId="27" xfId="0" applyFont="1" applyBorder="1" applyAlignment="1">
      <alignment horizontal="center" vertical="top" wrapText="1"/>
    </xf>
    <xf numFmtId="0" fontId="10" fillId="0" borderId="32" xfId="0" applyFont="1" applyFill="1" applyBorder="1" applyAlignment="1">
      <alignment horizontal="center" vertical="top" wrapText="1"/>
    </xf>
    <xf numFmtId="0" fontId="10" fillId="0" borderId="32" xfId="0" applyFont="1" applyFill="1" applyBorder="1" applyAlignment="1">
      <alignment vertical="top" wrapText="1"/>
    </xf>
    <xf numFmtId="0" fontId="66" fillId="9" borderId="21" xfId="0" applyFont="1" applyFill="1" applyBorder="1" applyAlignment="1" applyProtection="1">
      <alignment horizontal="center" vertical="top" wrapText="1"/>
      <protection locked="0"/>
    </xf>
    <xf numFmtId="0" fontId="9" fillId="0" borderId="19" xfId="0" applyFont="1" applyBorder="1" applyAlignment="1">
      <alignment vertical="top" wrapText="1"/>
    </xf>
    <xf numFmtId="0" fontId="10" fillId="0" borderId="84" xfId="0" applyFont="1" applyFill="1" applyBorder="1" applyAlignment="1" applyProtection="1">
      <alignment horizontal="justify" vertical="top" wrapText="1"/>
      <protection locked="0"/>
    </xf>
    <xf numFmtId="0" fontId="9" fillId="0" borderId="33" xfId="0" applyFont="1" applyBorder="1" applyAlignment="1">
      <alignment vertical="top" wrapText="1"/>
    </xf>
    <xf numFmtId="0" fontId="10" fillId="0" borderId="33" xfId="0" applyFont="1" applyFill="1" applyBorder="1" applyAlignment="1">
      <alignment vertical="top" wrapText="1"/>
    </xf>
    <xf numFmtId="0" fontId="10" fillId="0" borderId="0" xfId="0" applyFont="1" applyFill="1" applyBorder="1" applyAlignment="1" applyProtection="1">
      <alignment horizontal="justify" vertical="top" wrapText="1"/>
      <protection locked="0"/>
    </xf>
    <xf numFmtId="0" fontId="68" fillId="0" borderId="33" xfId="0" applyFont="1" applyBorder="1" applyAlignment="1" applyProtection="1">
      <alignment horizontal="center" vertical="top" wrapText="1"/>
      <protection locked="0"/>
    </xf>
    <xf numFmtId="0" fontId="68" fillId="0" borderId="33" xfId="0" applyFont="1" applyBorder="1" applyAlignment="1">
      <alignment horizontal="center" vertical="top" wrapText="1"/>
    </xf>
    <xf numFmtId="9" fontId="9" fillId="0" borderId="33" xfId="0" applyNumberFormat="1" applyFont="1" applyBorder="1" applyAlignment="1" applyProtection="1">
      <alignment horizontal="center" vertical="top" wrapText="1"/>
      <protection locked="0"/>
    </xf>
    <xf numFmtId="0" fontId="10" fillId="0" borderId="19" xfId="0" applyFont="1" applyFill="1" applyBorder="1" applyAlignment="1">
      <alignment horizontal="left" vertical="top" wrapText="1"/>
    </xf>
    <xf numFmtId="0" fontId="9" fillId="0" borderId="19" xfId="0" applyFont="1" applyFill="1" applyBorder="1" applyAlignment="1">
      <alignment horizontal="center" vertical="top" wrapText="1"/>
    </xf>
    <xf numFmtId="0" fontId="9" fillId="10" borderId="33" xfId="0" applyFont="1" applyFill="1" applyBorder="1" applyAlignment="1" applyProtection="1">
      <alignment horizontal="center" vertical="top" wrapText="1"/>
      <protection locked="0"/>
    </xf>
    <xf numFmtId="0" fontId="10" fillId="10" borderId="33" xfId="0" applyFont="1" applyFill="1" applyBorder="1" applyAlignment="1" applyProtection="1">
      <alignment horizontal="justify" vertical="top" wrapText="1"/>
      <protection locked="0"/>
    </xf>
    <xf numFmtId="0" fontId="10" fillId="10" borderId="33" xfId="0" applyFont="1" applyFill="1" applyBorder="1" applyAlignment="1" applyProtection="1">
      <alignment horizontal="center" vertical="top" wrapText="1"/>
      <protection locked="0"/>
    </xf>
    <xf numFmtId="0" fontId="9" fillId="16" borderId="33" xfId="0" applyNumberFormat="1" applyFont="1" applyFill="1" applyBorder="1" applyAlignment="1" applyProtection="1">
      <alignment horizontal="center" vertical="top" wrapText="1"/>
      <protection locked="0"/>
    </xf>
    <xf numFmtId="0" fontId="9" fillId="10" borderId="33" xfId="0" applyFont="1" applyFill="1" applyBorder="1" applyAlignment="1" applyProtection="1">
      <alignment horizontal="center" vertical="top" wrapText="1"/>
    </xf>
    <xf numFmtId="0" fontId="9" fillId="10" borderId="19" xfId="1" applyNumberFormat="1" applyFont="1" applyFill="1" applyBorder="1" applyAlignment="1">
      <alignment horizontal="center" vertical="top" wrapText="1"/>
    </xf>
    <xf numFmtId="0" fontId="10" fillId="0" borderId="19" xfId="0" applyFont="1" applyFill="1" applyBorder="1" applyAlignment="1" applyProtection="1">
      <alignment horizontal="center" vertical="top" wrapText="1"/>
      <protection locked="0"/>
    </xf>
    <xf numFmtId="9" fontId="9" fillId="0" borderId="19" xfId="0" applyNumberFormat="1" applyFont="1" applyFill="1" applyBorder="1" applyAlignment="1" applyProtection="1">
      <alignment horizontal="center" vertical="top" wrapText="1"/>
      <protection locked="0"/>
    </xf>
    <xf numFmtId="0" fontId="62" fillId="0" borderId="31" xfId="0" applyFont="1" applyFill="1" applyBorder="1" applyAlignment="1">
      <alignment horizontal="justify" vertical="center" wrapText="1"/>
    </xf>
    <xf numFmtId="0" fontId="71" fillId="0" borderId="31" xfId="0" applyFont="1" applyFill="1" applyBorder="1" applyAlignment="1">
      <alignment horizontal="center" vertical="center" wrapText="1"/>
    </xf>
    <xf numFmtId="0" fontId="72" fillId="0" borderId="32" xfId="0" applyFont="1" applyFill="1" applyBorder="1" applyAlignment="1">
      <alignment horizontal="justify" vertical="center" wrapText="1"/>
    </xf>
    <xf numFmtId="0" fontId="71" fillId="0" borderId="32" xfId="0" applyFont="1" applyFill="1" applyBorder="1" applyAlignment="1">
      <alignment horizontal="center" vertical="center" wrapText="1"/>
    </xf>
    <xf numFmtId="0" fontId="27" fillId="0" borderId="19" xfId="0" applyFont="1" applyBorder="1" applyAlignment="1" applyProtection="1">
      <alignment horizontal="center" vertical="center" wrapText="1"/>
      <protection locked="0"/>
    </xf>
    <xf numFmtId="0" fontId="61" fillId="0" borderId="19" xfId="0" applyFont="1" applyBorder="1" applyAlignment="1" applyProtection="1">
      <alignment horizontal="center" vertical="center" wrapText="1"/>
      <protection locked="0"/>
    </xf>
    <xf numFmtId="0" fontId="27" fillId="0" borderId="19" xfId="0" applyFont="1" applyBorder="1" applyAlignment="1">
      <alignment horizontal="center" vertical="center"/>
    </xf>
    <xf numFmtId="0" fontId="72" fillId="0" borderId="33" xfId="0" applyFont="1" applyFill="1" applyBorder="1" applyAlignment="1">
      <alignment horizontal="justify" vertical="center" wrapText="1"/>
    </xf>
    <xf numFmtId="0" fontId="11" fillId="6" borderId="1" xfId="0" applyFont="1" applyFill="1" applyBorder="1" applyAlignment="1" applyProtection="1">
      <alignment horizontal="center" vertical="center" wrapText="1"/>
      <protection locked="0"/>
    </xf>
    <xf numFmtId="0" fontId="5" fillId="0" borderId="32" xfId="0" applyFont="1" applyFill="1" applyBorder="1" applyAlignment="1">
      <alignment horizontal="left" vertical="center" wrapText="1"/>
    </xf>
    <xf numFmtId="0" fontId="37" fillId="0" borderId="32" xfId="0" applyFont="1" applyFill="1" applyBorder="1" applyAlignment="1">
      <alignment horizontal="left" vertical="center" wrapText="1"/>
    </xf>
    <xf numFmtId="0" fontId="10" fillId="3"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center" vertical="center" wrapText="1"/>
      <protection locked="0"/>
    </xf>
    <xf numFmtId="0" fontId="12" fillId="6" borderId="1" xfId="0" applyFont="1" applyFill="1" applyBorder="1" applyAlignment="1" applyProtection="1">
      <alignment horizontal="justify" vertical="center" wrapText="1"/>
      <protection locked="0"/>
    </xf>
    <xf numFmtId="0" fontId="5" fillId="0" borderId="31" xfId="0" applyFont="1" applyFill="1" applyBorder="1" applyAlignment="1">
      <alignment horizontal="left" vertical="center" wrapText="1"/>
    </xf>
    <xf numFmtId="0" fontId="7" fillId="3" borderId="7" xfId="0" applyFont="1" applyFill="1" applyBorder="1" applyAlignment="1" applyProtection="1">
      <alignment horizontal="center" vertical="center" wrapText="1"/>
    </xf>
    <xf numFmtId="0" fontId="7" fillId="0" borderId="2" xfId="0" applyFont="1" applyBorder="1" applyAlignment="1" applyProtection="1">
      <alignment horizontal="center" vertical="center" wrapText="1"/>
      <protection locked="0"/>
    </xf>
    <xf numFmtId="0" fontId="10" fillId="3" borderId="1" xfId="0" applyFont="1" applyFill="1" applyBorder="1" applyAlignment="1" applyProtection="1">
      <alignment horizontal="justify" vertical="top" wrapText="1"/>
      <protection locked="0"/>
    </xf>
    <xf numFmtId="0" fontId="11" fillId="0" borderId="1" xfId="0" applyFont="1" applyBorder="1" applyAlignment="1" applyProtection="1">
      <alignment horizontal="center" vertical="center" wrapText="1"/>
      <protection locked="0"/>
    </xf>
    <xf numFmtId="0" fontId="5" fillId="0" borderId="19" xfId="0" applyFont="1" applyBorder="1" applyAlignment="1">
      <alignment horizontal="left" vertical="center" wrapText="1"/>
    </xf>
    <xf numFmtId="0" fontId="8" fillId="0" borderId="85" xfId="0" applyFont="1" applyBorder="1" applyAlignment="1">
      <alignment horizontal="center" vertical="center"/>
    </xf>
    <xf numFmtId="0" fontId="8" fillId="0" borderId="52" xfId="0" applyFont="1" applyBorder="1" applyAlignment="1">
      <alignment horizontal="center" vertical="center"/>
    </xf>
    <xf numFmtId="0" fontId="8" fillId="0" borderId="35" xfId="0" applyFont="1" applyBorder="1" applyAlignment="1">
      <alignment horizontal="center" vertical="center" wrapText="1"/>
    </xf>
    <xf numFmtId="0" fontId="7" fillId="6" borderId="1" xfId="0" applyFont="1" applyFill="1" applyBorder="1" applyAlignment="1" applyProtection="1">
      <alignment horizontal="center" vertical="center" wrapText="1"/>
    </xf>
    <xf numFmtId="0" fontId="0" fillId="0" borderId="31" xfId="0" applyFont="1" applyFill="1" applyBorder="1" applyAlignment="1">
      <alignment vertical="center" wrapText="1"/>
    </xf>
    <xf numFmtId="0" fontId="8" fillId="0" borderId="86" xfId="0" applyFont="1" applyBorder="1" applyAlignment="1">
      <alignment horizontal="center" vertical="center"/>
    </xf>
    <xf numFmtId="0" fontId="8" fillId="0" borderId="53" xfId="0" applyFont="1" applyBorder="1" applyAlignment="1">
      <alignment horizontal="center" vertical="center"/>
    </xf>
    <xf numFmtId="0" fontId="8" fillId="0" borderId="7" xfId="0" applyFont="1" applyBorder="1" applyAlignment="1">
      <alignment horizontal="center" vertical="center" wrapText="1"/>
    </xf>
    <xf numFmtId="0" fontId="10" fillId="3" borderId="57" xfId="0" applyFont="1" applyFill="1" applyBorder="1" applyAlignment="1" applyProtection="1">
      <alignment horizontal="justify" vertical="center" wrapText="1"/>
      <protection locked="0"/>
    </xf>
    <xf numFmtId="0" fontId="10" fillId="3" borderId="2" xfId="0" applyFont="1" applyFill="1" applyBorder="1" applyAlignment="1" applyProtection="1">
      <alignment horizontal="center" vertical="center" wrapText="1"/>
      <protection locked="0"/>
    </xf>
    <xf numFmtId="0" fontId="19" fillId="9" borderId="87" xfId="0" applyFont="1" applyFill="1" applyBorder="1" applyAlignment="1" applyProtection="1">
      <alignment horizontal="center" vertical="center" wrapText="1"/>
      <protection locked="0"/>
    </xf>
    <xf numFmtId="0" fontId="19" fillId="9" borderId="88" xfId="0" applyFont="1" applyFill="1" applyBorder="1" applyAlignment="1" applyProtection="1">
      <alignment horizontal="center" vertical="center" wrapText="1"/>
      <protection locked="0"/>
    </xf>
    <xf numFmtId="0" fontId="19" fillId="9" borderId="89" xfId="0" applyFont="1" applyFill="1" applyBorder="1" applyAlignment="1" applyProtection="1">
      <alignment horizontal="center" vertical="center" wrapText="1"/>
      <protection locked="0"/>
    </xf>
    <xf numFmtId="0" fontId="0" fillId="0" borderId="35" xfId="0" applyFont="1" applyFill="1" applyBorder="1" applyAlignment="1">
      <alignment horizontal="center" vertical="center" wrapText="1"/>
    </xf>
    <xf numFmtId="0" fontId="19" fillId="9" borderId="57" xfId="0" applyFont="1" applyFill="1" applyBorder="1" applyAlignment="1" applyProtection="1">
      <alignment horizontal="center" vertical="center" wrapText="1"/>
      <protection locked="0"/>
    </xf>
    <xf numFmtId="0" fontId="0" fillId="0" borderId="7" xfId="0" applyFont="1" applyFill="1" applyBorder="1" applyAlignment="1">
      <alignment horizontal="center" vertical="center" wrapText="1"/>
    </xf>
    <xf numFmtId="0" fontId="8" fillId="0" borderId="90" xfId="0" applyFont="1" applyBorder="1" applyAlignment="1">
      <alignment horizontal="center" vertical="center"/>
    </xf>
    <xf numFmtId="0" fontId="8" fillId="0" borderId="54" xfId="0" applyFont="1" applyBorder="1" applyAlignment="1">
      <alignment horizontal="center" vertical="center"/>
    </xf>
    <xf numFmtId="0" fontId="8" fillId="0" borderId="2" xfId="0" applyFont="1" applyBorder="1" applyAlignment="1">
      <alignment horizontal="center" vertical="center" wrapText="1"/>
    </xf>
    <xf numFmtId="0" fontId="19" fillId="9" borderId="91" xfId="0" applyFont="1" applyFill="1" applyBorder="1" applyAlignment="1" applyProtection="1">
      <alignment horizontal="center" vertical="center" wrapText="1"/>
      <protection locked="0"/>
    </xf>
    <xf numFmtId="0" fontId="19" fillId="9" borderId="92" xfId="0" applyFont="1" applyFill="1" applyBorder="1" applyAlignment="1" applyProtection="1">
      <alignment horizontal="center" vertical="center" wrapText="1"/>
      <protection locked="0"/>
    </xf>
    <xf numFmtId="0" fontId="19" fillId="9" borderId="37" xfId="0" applyFont="1" applyFill="1" applyBorder="1" applyAlignment="1" applyProtection="1">
      <alignment horizontal="center" vertical="center" wrapText="1"/>
      <protection locked="0"/>
    </xf>
    <xf numFmtId="0" fontId="0" fillId="0" borderId="2" xfId="0" applyFont="1" applyFill="1" applyBorder="1" applyAlignment="1">
      <alignment horizontal="center" vertical="center" wrapText="1"/>
    </xf>
    <xf numFmtId="0" fontId="73" fillId="0" borderId="32" xfId="0" applyFont="1" applyFill="1" applyBorder="1" applyAlignment="1">
      <alignment horizontal="justify" vertical="center" wrapText="1"/>
    </xf>
    <xf numFmtId="0" fontId="73" fillId="0" borderId="33" xfId="0" applyFont="1" applyFill="1" applyBorder="1" applyAlignment="1">
      <alignment horizontal="justify" vertical="center" wrapText="1"/>
    </xf>
    <xf numFmtId="0" fontId="9" fillId="0" borderId="19" xfId="0" applyFont="1" applyFill="1" applyBorder="1" applyAlignment="1">
      <alignment horizontal="center" vertical="center" wrapText="1"/>
    </xf>
  </cellXfs>
  <cellStyles count="20">
    <cellStyle name="Millares" xfId="1" builtinId="3"/>
    <cellStyle name="Millares [0] 2" xfId="11"/>
    <cellStyle name="Millares 2" xfId="4"/>
    <cellStyle name="Millares 2 2" xfId="10"/>
    <cellStyle name="Millares 2 3" xfId="17"/>
    <cellStyle name="Moneda [0]" xfId="14" builtinId="7"/>
    <cellStyle name="Moneda [0] 2" xfId="13"/>
    <cellStyle name="Moneda [0] 2 2" xfId="8"/>
    <cellStyle name="Moneda 2" xfId="6"/>
    <cellStyle name="Moneda 2 2" xfId="12"/>
    <cellStyle name="Moneda 2 3" xfId="19"/>
    <cellStyle name="Normal" xfId="0" builtinId="0"/>
    <cellStyle name="Normal 2" xfId="3"/>
    <cellStyle name="Normal 2 2" xfId="16"/>
    <cellStyle name="Normal 3" xfId="7"/>
    <cellStyle name="Normal 4" xfId="15"/>
    <cellStyle name="Porcentaje" xfId="2" builtinId="5"/>
    <cellStyle name="Porcentaje 2" xfId="5"/>
    <cellStyle name="Porcentaje 2 2" xfId="18"/>
    <cellStyle name="Porcentaje 3" xfId="9"/>
  </cellStyles>
  <dxfs count="0"/>
  <tableStyles count="0" defaultTableStyle="TableStyleMedium9" defaultPivotStyle="PivotStyleLight16"/>
  <colors>
    <mruColors>
      <color rgb="FF99FF99"/>
      <color rgb="FFFFFF66"/>
      <color rgb="FF99FFCC"/>
      <color rgb="FFFFFF00"/>
      <color rgb="FFFFCC66"/>
      <color rgb="FFCCCCFF"/>
      <color rgb="FF008000"/>
      <color rgb="FF7B856B"/>
      <color rgb="FF6D866A"/>
      <color rgb="FF5869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jpe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925669</xdr:colOff>
      <xdr:row>0</xdr:row>
      <xdr:rowOff>134155</xdr:rowOff>
    </xdr:from>
    <xdr:to>
      <xdr:col>2</xdr:col>
      <xdr:colOff>845176</xdr:colOff>
      <xdr:row>6</xdr:row>
      <xdr:rowOff>15562</xdr:rowOff>
    </xdr:to>
    <xdr:pic>
      <xdr:nvPicPr>
        <xdr:cNvPr id="2" name="Imagen 1" descr="Logo CSJ RGB_01">
          <a:extLst>
            <a:ext uri="{FF2B5EF4-FFF2-40B4-BE49-F238E27FC236}">
              <a16:creationId xmlns:a16="http://schemas.microsoft.com/office/drawing/2014/main" xmlns=""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669" y="134155"/>
          <a:ext cx="3233134" cy="847322"/>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5</xdr:col>
      <xdr:colOff>20111</xdr:colOff>
      <xdr:row>6</xdr:row>
      <xdr:rowOff>40247</xdr:rowOff>
    </xdr:to>
    <xdr:pic>
      <xdr:nvPicPr>
        <xdr:cNvPr id="2" name="Imagen 1" descr="Logo CSJ RGB_01">
          <a:extLst>
            <a:ext uri="{FF2B5EF4-FFF2-40B4-BE49-F238E27FC236}">
              <a16:creationId xmlns="" xmlns:a16="http://schemas.microsoft.com/office/drawing/2014/main"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35508" cy="906619"/>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160987</xdr:colOff>
      <xdr:row>0</xdr:row>
      <xdr:rowOff>105179</xdr:rowOff>
    </xdr:from>
    <xdr:to>
      <xdr:col>3</xdr:col>
      <xdr:colOff>19050</xdr:colOff>
      <xdr:row>5</xdr:row>
      <xdr:rowOff>66676</xdr:rowOff>
    </xdr:to>
    <xdr:pic>
      <xdr:nvPicPr>
        <xdr:cNvPr id="2" name="Imagen 1" descr="Logo CSJ RGB_01">
          <a:extLst>
            <a:ext uri="{FF2B5EF4-FFF2-40B4-BE49-F238E27FC236}">
              <a16:creationId xmlns:a16="http://schemas.microsoft.com/office/drawing/2014/main" xmlns=""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7" y="105179"/>
          <a:ext cx="2144063" cy="771122"/>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5</xdr:col>
      <xdr:colOff>886494</xdr:colOff>
      <xdr:row>6</xdr:row>
      <xdr:rowOff>40247</xdr:rowOff>
    </xdr:to>
    <xdr:pic>
      <xdr:nvPicPr>
        <xdr:cNvPr id="2" name="Imagen 1" descr="Logo CSJ RGB_01">
          <a:extLst>
            <a:ext uri="{FF2B5EF4-FFF2-40B4-BE49-F238E27FC236}">
              <a16:creationId xmlns="" xmlns:a16="http://schemas.microsoft.com/office/drawing/2014/main"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35508" cy="906619"/>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3</xdr:col>
      <xdr:colOff>1312026</xdr:colOff>
      <xdr:row>6</xdr:row>
      <xdr:rowOff>40247</xdr:rowOff>
    </xdr:to>
    <xdr:pic>
      <xdr:nvPicPr>
        <xdr:cNvPr id="2" name="Imagen 1" descr="Logo CSJ RGB_01">
          <a:extLst>
            <a:ext uri="{FF2B5EF4-FFF2-40B4-BE49-F238E27FC236}">
              <a16:creationId xmlns="" xmlns:a16="http://schemas.microsoft.com/office/drawing/2014/main"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35508" cy="906619"/>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617113</xdr:colOff>
      <xdr:row>0</xdr:row>
      <xdr:rowOff>91763</xdr:rowOff>
    </xdr:from>
    <xdr:to>
      <xdr:col>3</xdr:col>
      <xdr:colOff>968833</xdr:colOff>
      <xdr:row>6</xdr:row>
      <xdr:rowOff>103433</xdr:rowOff>
    </xdr:to>
    <xdr:pic>
      <xdr:nvPicPr>
        <xdr:cNvPr id="2" name="Imagen 1" descr="Logo CSJ RGB_01">
          <a:extLst>
            <a:ext uri="{FF2B5EF4-FFF2-40B4-BE49-F238E27FC236}">
              <a16:creationId xmlns="" xmlns:a16="http://schemas.microsoft.com/office/drawing/2014/main"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7113" y="91763"/>
          <a:ext cx="3244939" cy="983220"/>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5</xdr:col>
      <xdr:colOff>876969</xdr:colOff>
      <xdr:row>6</xdr:row>
      <xdr:rowOff>40247</xdr:rowOff>
    </xdr:to>
    <xdr:pic>
      <xdr:nvPicPr>
        <xdr:cNvPr id="2" name="Imagen 1" descr="Logo CSJ RGB_01">
          <a:extLst>
            <a:ext uri="{FF2B5EF4-FFF2-40B4-BE49-F238E27FC236}">
              <a16:creationId xmlns:a16="http://schemas.microsoft.com/office/drawing/2014/main" xmlns=""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25983" cy="906619"/>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12</xdr:col>
      <xdr:colOff>400050</xdr:colOff>
      <xdr:row>15</xdr:row>
      <xdr:rowOff>152400</xdr:rowOff>
    </xdr:from>
    <xdr:to>
      <xdr:col>13</xdr:col>
      <xdr:colOff>628650</xdr:colOff>
      <xdr:row>17</xdr:row>
      <xdr:rowOff>35284</xdr:rowOff>
    </xdr:to>
    <xdr:pic>
      <xdr:nvPicPr>
        <xdr:cNvPr id="3" name="Imagen 2">
          <a:extLst>
            <a:ext uri="{FF2B5EF4-FFF2-40B4-BE49-F238E27FC236}">
              <a16:creationId xmlns:a16="http://schemas.microsoft.com/office/drawing/2014/main" xmlns="" id="{F9F3D444-A5ED-4910-9043-3168F9144D65}"/>
            </a:ext>
          </a:extLst>
        </xdr:cNvPr>
        <xdr:cNvPicPr>
          <a:picLocks noChangeAspect="1"/>
        </xdr:cNvPicPr>
      </xdr:nvPicPr>
      <xdr:blipFill>
        <a:blip xmlns:r="http://schemas.openxmlformats.org/officeDocument/2006/relationships" r:embed="rId1"/>
        <a:stretch>
          <a:fillRect/>
        </a:stretch>
      </xdr:blipFill>
      <xdr:spPr>
        <a:xfrm>
          <a:off x="10239375" y="2590800"/>
          <a:ext cx="990600" cy="206734"/>
        </a:xfrm>
        <a:prstGeom prst="rect">
          <a:avLst/>
        </a:prstGeom>
        <a:effectLst/>
      </xdr:spPr>
    </xdr:pic>
    <xdr:clientData/>
  </xdr:twoCellAnchor>
  <xdr:twoCellAnchor editAs="oneCell">
    <xdr:from>
      <xdr:col>0</xdr:col>
      <xdr:colOff>85725</xdr:colOff>
      <xdr:row>0</xdr:row>
      <xdr:rowOff>66675</xdr:rowOff>
    </xdr:from>
    <xdr:to>
      <xdr:col>2</xdr:col>
      <xdr:colOff>104775</xdr:colOff>
      <xdr:row>6</xdr:row>
      <xdr:rowOff>47625</xdr:rowOff>
    </xdr:to>
    <xdr:pic>
      <xdr:nvPicPr>
        <xdr:cNvPr id="5" name="Imagen 4" descr="Logo CSJ RGB_01">
          <a:extLst>
            <a:ext uri="{FF2B5EF4-FFF2-40B4-BE49-F238E27FC236}">
              <a16:creationId xmlns:a16="http://schemas.microsoft.com/office/drawing/2014/main" xmlns="" id="{F8FB4404-303D-42C3-92E2-909F9FC8B92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66675"/>
          <a:ext cx="2238375" cy="723900"/>
        </a:xfrm>
        <a:prstGeom prst="rect">
          <a:avLst/>
        </a:prstGeom>
        <a:noFill/>
      </xdr:spPr>
    </xdr:pic>
    <xdr:clientData/>
  </xdr:twoCellAnchor>
  <xdr:twoCellAnchor editAs="oneCell">
    <xdr:from>
      <xdr:col>4</xdr:col>
      <xdr:colOff>628650</xdr:colOff>
      <xdr:row>17</xdr:row>
      <xdr:rowOff>0</xdr:rowOff>
    </xdr:from>
    <xdr:to>
      <xdr:col>5</xdr:col>
      <xdr:colOff>428625</xdr:colOff>
      <xdr:row>18</xdr:row>
      <xdr:rowOff>78020</xdr:rowOff>
    </xdr:to>
    <xdr:pic>
      <xdr:nvPicPr>
        <xdr:cNvPr id="6" name="Imagen 5">
          <a:extLst>
            <a:ext uri="{FF2B5EF4-FFF2-40B4-BE49-F238E27FC236}">
              <a16:creationId xmlns:a16="http://schemas.microsoft.com/office/drawing/2014/main" xmlns="" id="{6DDA146B-8414-40D6-A95A-6F05B0F0E125}"/>
            </a:ext>
          </a:extLst>
        </xdr:cNvPr>
        <xdr:cNvPicPr>
          <a:picLocks noChangeAspect="1"/>
        </xdr:cNvPicPr>
      </xdr:nvPicPr>
      <xdr:blipFill>
        <a:blip xmlns:r="http://schemas.openxmlformats.org/officeDocument/2006/relationships" r:embed="rId3"/>
        <a:stretch>
          <a:fillRect/>
        </a:stretch>
      </xdr:blipFill>
      <xdr:spPr>
        <a:xfrm>
          <a:off x="4371975" y="2600325"/>
          <a:ext cx="561975" cy="2399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160987</xdr:colOff>
      <xdr:row>0</xdr:row>
      <xdr:rowOff>105178</xdr:rowOff>
    </xdr:from>
    <xdr:to>
      <xdr:col>2</xdr:col>
      <xdr:colOff>13416</xdr:colOff>
      <xdr:row>6</xdr:row>
      <xdr:rowOff>40247</xdr:rowOff>
    </xdr:to>
    <xdr:pic>
      <xdr:nvPicPr>
        <xdr:cNvPr id="2" name="Imagen 1" descr="Logo CSJ RGB_01">
          <a:extLst>
            <a:ext uri="{FF2B5EF4-FFF2-40B4-BE49-F238E27FC236}">
              <a16:creationId xmlns:a16="http://schemas.microsoft.com/office/drawing/2014/main" xmlns=""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7" y="105178"/>
          <a:ext cx="3166056" cy="900984"/>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189561</xdr:colOff>
      <xdr:row>0</xdr:row>
      <xdr:rowOff>105178</xdr:rowOff>
    </xdr:from>
    <xdr:to>
      <xdr:col>2</xdr:col>
      <xdr:colOff>33337</xdr:colOff>
      <xdr:row>5</xdr:row>
      <xdr:rowOff>114300</xdr:rowOff>
    </xdr:to>
    <xdr:pic>
      <xdr:nvPicPr>
        <xdr:cNvPr id="2" name="Imagen 1" descr="Logo CSJ RGB_01">
          <a:extLst>
            <a:ext uri="{FF2B5EF4-FFF2-40B4-BE49-F238E27FC236}">
              <a16:creationId xmlns="" xmlns:a16="http://schemas.microsoft.com/office/drawing/2014/main"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561" y="105178"/>
          <a:ext cx="2058339" cy="818747"/>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160986</xdr:colOff>
      <xdr:row>0</xdr:row>
      <xdr:rowOff>105179</xdr:rowOff>
    </xdr:from>
    <xdr:to>
      <xdr:col>1</xdr:col>
      <xdr:colOff>1009650</xdr:colOff>
      <xdr:row>5</xdr:row>
      <xdr:rowOff>123826</xdr:rowOff>
    </xdr:to>
    <xdr:pic>
      <xdr:nvPicPr>
        <xdr:cNvPr id="2" name="Imagen 1" descr="Logo CSJ RGB_01">
          <a:extLst>
            <a:ext uri="{FF2B5EF4-FFF2-40B4-BE49-F238E27FC236}">
              <a16:creationId xmlns="" xmlns:a16="http://schemas.microsoft.com/office/drawing/2014/main"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9"/>
          <a:ext cx="2067864" cy="828272"/>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5</xdr:col>
      <xdr:colOff>810294</xdr:colOff>
      <xdr:row>6</xdr:row>
      <xdr:rowOff>40247</xdr:rowOff>
    </xdr:to>
    <xdr:pic>
      <xdr:nvPicPr>
        <xdr:cNvPr id="2" name="Imagen 1" descr="Logo CSJ RGB_01">
          <a:extLst>
            <a:ext uri="{FF2B5EF4-FFF2-40B4-BE49-F238E27FC236}">
              <a16:creationId xmlns:a16="http://schemas.microsoft.com/office/drawing/2014/main" xmlns=""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35508" cy="9066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3</xdr:col>
      <xdr:colOff>85725</xdr:colOff>
      <xdr:row>5</xdr:row>
      <xdr:rowOff>95250</xdr:rowOff>
    </xdr:to>
    <xdr:pic>
      <xdr:nvPicPr>
        <xdr:cNvPr id="2" name="Imagen 1" descr="Logo CSJ RGB_01">
          <a:extLst>
            <a:ext uri="{FF2B5EF4-FFF2-40B4-BE49-F238E27FC236}">
              <a16:creationId xmlns:a16="http://schemas.microsoft.com/office/drawing/2014/main" xmlns=""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2210739" cy="799697"/>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1</xdr:col>
      <xdr:colOff>1018721</xdr:colOff>
      <xdr:row>5</xdr:row>
      <xdr:rowOff>57150</xdr:rowOff>
    </xdr:to>
    <xdr:pic>
      <xdr:nvPicPr>
        <xdr:cNvPr id="2" name="Imagen 1" descr="Logo CSJ RGB_01">
          <a:extLst>
            <a:ext uri="{FF2B5EF4-FFF2-40B4-BE49-F238E27FC236}">
              <a16:creationId xmlns:a16="http://schemas.microsoft.com/office/drawing/2014/main" xmlns=""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2086914" cy="761597"/>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160986</xdr:colOff>
      <xdr:row>0</xdr:row>
      <xdr:rowOff>105179</xdr:rowOff>
    </xdr:from>
    <xdr:to>
      <xdr:col>2</xdr:col>
      <xdr:colOff>704850</xdr:colOff>
      <xdr:row>5</xdr:row>
      <xdr:rowOff>47626</xdr:rowOff>
    </xdr:to>
    <xdr:pic>
      <xdr:nvPicPr>
        <xdr:cNvPr id="2" name="Imagen 1" descr="Logo CSJ RGB_01">
          <a:extLst>
            <a:ext uri="{FF2B5EF4-FFF2-40B4-BE49-F238E27FC236}">
              <a16:creationId xmlns:a16="http://schemas.microsoft.com/office/drawing/2014/main" xmlns="" id="{55B5DDFA-8AFE-481D-A6FB-6BA45B7E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9"/>
          <a:ext cx="2067864" cy="752072"/>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160986</xdr:colOff>
      <xdr:row>0</xdr:row>
      <xdr:rowOff>105178</xdr:rowOff>
    </xdr:from>
    <xdr:to>
      <xdr:col>3</xdr:col>
      <xdr:colOff>804016</xdr:colOff>
      <xdr:row>6</xdr:row>
      <xdr:rowOff>40247</xdr:rowOff>
    </xdr:to>
    <xdr:pic>
      <xdr:nvPicPr>
        <xdr:cNvPr id="2" name="Imagen 1" descr="Logo CSJ RGB_01">
          <a:extLst>
            <a:ext uri="{FF2B5EF4-FFF2-40B4-BE49-F238E27FC236}">
              <a16:creationId xmlns="" xmlns:a16="http://schemas.microsoft.com/office/drawing/2014/main" id="{FE1581AF-755C-4F60-B8B0-6DE176ECC1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86" y="105178"/>
          <a:ext cx="4541930" cy="906619"/>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sheetPr>
  <dimension ref="A1:XEU229"/>
  <sheetViews>
    <sheetView tabSelected="1" zoomScale="71" zoomScaleNormal="71" workbookViewId="0">
      <selection activeCell="F16" sqref="F16"/>
    </sheetView>
  </sheetViews>
  <sheetFormatPr baseColWidth="10" defaultRowHeight="12.75" x14ac:dyDescent="0.2"/>
  <cols>
    <col min="1" max="1" width="23.5703125" customWidth="1"/>
    <col min="2" max="2" width="26.140625" customWidth="1"/>
    <col min="3" max="3" width="24.5703125" customWidth="1"/>
    <col min="4" max="4" width="19.5703125" customWidth="1"/>
    <col min="5" max="5" width="11.5703125" customWidth="1"/>
    <col min="6" max="6" width="60" customWidth="1"/>
    <col min="7" max="7" width="16.5703125" customWidth="1"/>
    <col min="8" max="8" width="15.140625" customWidth="1"/>
    <col min="9" max="9" width="33.7109375" customWidth="1"/>
    <col min="10" max="10" width="16.42578125" customWidth="1"/>
    <col min="11" max="11" width="22.85546875" customWidth="1"/>
    <col min="12" max="12" width="13.42578125" hidden="1" customWidth="1"/>
    <col min="13" max="13" width="17.140625" customWidth="1"/>
    <col min="14" max="14" width="23.42578125" customWidth="1"/>
    <col min="15" max="15" width="29.5703125" bestFit="1" customWidth="1"/>
    <col min="16" max="16" width="17.42578125" customWidth="1"/>
    <col min="17" max="19" width="16.42578125" customWidth="1"/>
    <col min="20" max="20" width="19.5703125" customWidth="1"/>
    <col min="21" max="21" width="16.28515625" customWidth="1"/>
    <col min="22" max="22" width="16.140625" customWidth="1"/>
    <col min="23" max="23" width="15.7109375" customWidth="1"/>
    <col min="24" max="24" width="53.85546875" customWidth="1"/>
    <col min="29" max="29" width="18.140625" customWidth="1"/>
    <col min="30" max="30" width="20.7109375" customWidth="1"/>
    <col min="31" max="31" width="13.7109375" customWidth="1"/>
    <col min="32" max="32" width="23.85546875" hidden="1" customWidth="1"/>
    <col min="33" max="33" width="20.140625" hidden="1" customWidth="1"/>
    <col min="34" max="37" width="18.7109375" hidden="1" customWidth="1"/>
    <col min="38" max="38" width="1.5703125" hidden="1" customWidth="1"/>
    <col min="39" max="57" width="0" hidden="1" customWidth="1"/>
  </cols>
  <sheetData>
    <row r="1" spans="1:16375" s="48" customFormat="1"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16375" s="48" customFormat="1"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16375" s="48" customFormat="1" x14ac:dyDescent="0.2">
      <c r="A3" s="124"/>
      <c r="B3" s="124"/>
      <c r="C3" s="124"/>
      <c r="D3" s="123" t="s">
        <v>159</v>
      </c>
      <c r="E3" s="123"/>
      <c r="F3" s="123"/>
      <c r="G3" s="123"/>
      <c r="H3" s="123"/>
      <c r="I3" s="123"/>
      <c r="J3" s="123"/>
      <c r="K3" s="123"/>
      <c r="L3" s="123"/>
      <c r="M3" s="123"/>
      <c r="N3" s="123"/>
      <c r="O3" s="123"/>
      <c r="P3" s="123"/>
      <c r="Q3" s="123"/>
      <c r="R3" s="123"/>
      <c r="S3" s="123"/>
      <c r="T3" s="123"/>
      <c r="U3" s="123"/>
      <c r="V3" s="123"/>
      <c r="W3" s="123"/>
      <c r="X3" s="123"/>
    </row>
    <row r="4" spans="1:16375" s="48" customFormat="1"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16375" s="48" customFormat="1"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16375" s="48" customFormat="1"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16375" s="48" customFormat="1" ht="13.5" thickBot="1" x14ac:dyDescent="0.25">
      <c r="A7" s="125"/>
      <c r="B7" s="125"/>
      <c r="C7" s="125"/>
      <c r="D7" s="49"/>
      <c r="E7" s="49"/>
      <c r="F7" s="49"/>
      <c r="G7" s="49"/>
      <c r="H7" s="49"/>
      <c r="I7" s="49"/>
      <c r="J7" s="49"/>
      <c r="K7" s="49"/>
      <c r="L7" s="49"/>
      <c r="M7" s="49"/>
      <c r="N7" s="49"/>
      <c r="O7" s="49"/>
      <c r="P7" s="49"/>
      <c r="Q7" s="49"/>
      <c r="R7" s="49"/>
      <c r="S7" s="49"/>
      <c r="T7" s="49"/>
      <c r="U7" s="49"/>
      <c r="V7" s="49"/>
      <c r="W7" s="49"/>
      <c r="X7" s="49"/>
      <c r="Y7" s="50"/>
      <c r="Z7" s="50"/>
      <c r="AA7" s="50"/>
      <c r="AB7" s="50"/>
      <c r="AC7" s="50"/>
      <c r="AD7" s="50"/>
      <c r="AE7" s="50"/>
      <c r="AF7" s="50"/>
      <c r="AG7" s="50"/>
      <c r="AH7" s="50"/>
      <c r="AI7" s="50"/>
      <c r="AJ7" s="50"/>
      <c r="AK7" s="50"/>
      <c r="AL7" s="50"/>
      <c r="AM7" s="50"/>
      <c r="AN7" s="50"/>
      <c r="AO7" s="50"/>
    </row>
    <row r="8" spans="1:16375" s="48" customFormat="1" ht="13.5" thickTop="1" x14ac:dyDescent="0.2">
      <c r="A8" s="51"/>
      <c r="B8" s="51"/>
      <c r="C8" s="51"/>
      <c r="D8" s="52"/>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row>
    <row r="9" spans="1:16375"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16375"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16375" ht="55.5" customHeight="1" x14ac:dyDescent="0.2">
      <c r="A11" s="137" t="s">
        <v>35</v>
      </c>
      <c r="B11" s="136" t="s">
        <v>36</v>
      </c>
      <c r="C11" s="136" t="s">
        <v>29</v>
      </c>
      <c r="D11" s="117" t="s">
        <v>41</v>
      </c>
      <c r="E11" s="117" t="s">
        <v>0</v>
      </c>
      <c r="F11" s="117" t="s">
        <v>4</v>
      </c>
      <c r="G11" s="117" t="s">
        <v>11</v>
      </c>
      <c r="H11" s="117" t="s">
        <v>126</v>
      </c>
      <c r="I11" s="117" t="s">
        <v>107</v>
      </c>
      <c r="J11" s="117" t="s">
        <v>108</v>
      </c>
      <c r="K11" s="117" t="s">
        <v>397</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16375" ht="23.25" customHeight="1" x14ac:dyDescent="0.2">
      <c r="A12" s="137"/>
      <c r="B12" s="136"/>
      <c r="C12" s="136"/>
      <c r="D12" s="117"/>
      <c r="E12" s="117"/>
      <c r="F12" s="117"/>
      <c r="G12" s="117"/>
      <c r="H12" s="117"/>
      <c r="I12" s="117"/>
      <c r="J12" s="117"/>
      <c r="K12" s="117"/>
      <c r="L12" s="117"/>
      <c r="M12" s="118"/>
      <c r="N12" s="118"/>
      <c r="O12" s="118"/>
      <c r="P12" s="118"/>
      <c r="Q12" s="118"/>
      <c r="R12" s="47" t="s">
        <v>32</v>
      </c>
      <c r="S12" s="47" t="s">
        <v>33</v>
      </c>
      <c r="T12" s="119"/>
      <c r="U12" s="119"/>
      <c r="V12" s="138"/>
      <c r="W12" s="138"/>
      <c r="X12" s="139"/>
    </row>
    <row r="13" spans="1:16375" s="65" customFormat="1" ht="28.5" customHeight="1" x14ac:dyDescent="0.25">
      <c r="A13" s="140" t="s">
        <v>149</v>
      </c>
      <c r="B13" s="140"/>
      <c r="C13" s="140"/>
      <c r="D13" s="140"/>
      <c r="E13" s="134" t="s">
        <v>76</v>
      </c>
      <c r="F13" s="135"/>
      <c r="G13" s="63"/>
      <c r="H13" s="61">
        <f>+H14+H20+H26+H32+H38+H44+H50+H56+H62+H68+H74+H80+H86+H92+H98+H104+H110+H116+H122+H128+H134+H140+H146+H152+H158+H164+H170+H176+H182+H188+H194+H200+H206+H212+H218+H224</f>
        <v>339</v>
      </c>
      <c r="I13" s="67"/>
      <c r="J13" s="67">
        <f t="shared" ref="J13:M13" si="0">+J14+J20+J26+J32+J38+J44+J50+J56+J62+J68+J74+J80+J86+J92+J98+J104+J110+J116+J122+J128+J134+J140+J146+J152+J158+J164+J170+J176+J182+J188+J194+J200+J206+J212+J218+J224</f>
        <v>149604</v>
      </c>
      <c r="K13" s="67">
        <f t="shared" si="0"/>
        <v>182880187894</v>
      </c>
      <c r="L13" s="67">
        <f t="shared" si="0"/>
        <v>0</v>
      </c>
      <c r="M13" s="61">
        <f t="shared" si="0"/>
        <v>209</v>
      </c>
      <c r="N13" s="67">
        <f t="shared" ref="N13" si="1">+N14+N20+N26+N32+N38+N44+N50+N56+N62+N68+N74+N80+N86+N92+N98+N104+N110+N116+N122+N128+N134+N140+N146+N152+N158+N164+N170+N176+N182+N188+N194+N200+N206+N212+N218+N224</f>
        <v>79700969416.449997</v>
      </c>
      <c r="O13" s="67">
        <f t="shared" ref="O13" si="2">+O14+O20+O26+O32+O38+O44+O50+O56+O62+O68+O74+O80+O86+O92+O98+O104+O110+O116+O122+O128+O134+O140+O146+O152+O158+O164+O170+O176+O182+O188+O194+O200+O206+O212+O218+O224</f>
        <v>0</v>
      </c>
      <c r="P13" s="66" t="s">
        <v>5</v>
      </c>
      <c r="Q13" s="68"/>
      <c r="R13" s="69"/>
      <c r="S13" s="69"/>
      <c r="T13" s="61">
        <f>+J13-Q13</f>
        <v>149604</v>
      </c>
      <c r="U13" s="62">
        <f t="shared" ref="U13:V13" si="3">(U14+U20+U26+U32+U38+U44+U50+U56+U62+U68+U74+U80+U86+U92+U98+U104+U110+U116+U122+U128+U134+U140+U146+U152+U158+U164+U170+U176+U182+U188+U194+U200+U206+U212+U218+U224)/36</f>
        <v>0.63838406963406968</v>
      </c>
      <c r="V13" s="61" t="e">
        <f t="shared" si="3"/>
        <v>#DIV/0!</v>
      </c>
      <c r="W13" s="62">
        <f>(W14+W20+W26+W32+W38+W44+W50+W56+W62+W68+W74+W80+W86+W92+W98+W104+W110+W116+W122+W128+W134+W140+W146+W152+W158+W164+W170+W176+W182+W188+W194+W200+W206+W212+W218+W224)/36</f>
        <v>0.35945992132439508</v>
      </c>
      <c r="X13" s="121" t="s">
        <v>322</v>
      </c>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row>
    <row r="14" spans="1:16375" ht="30.75" customHeight="1" thickBot="1" x14ac:dyDescent="0.25">
      <c r="A14" s="132" t="s">
        <v>310</v>
      </c>
      <c r="B14" s="132" t="s">
        <v>311</v>
      </c>
      <c r="C14" s="132" t="s">
        <v>312</v>
      </c>
      <c r="D14" s="132" t="s">
        <v>313</v>
      </c>
      <c r="E14" s="43">
        <v>1</v>
      </c>
      <c r="F14" s="26" t="s">
        <v>314</v>
      </c>
      <c r="G14" s="26"/>
      <c r="H14" s="61">
        <f>SUM(H15:H19)</f>
        <v>16</v>
      </c>
      <c r="I14" s="27" t="s">
        <v>320</v>
      </c>
      <c r="J14" s="27">
        <v>27500</v>
      </c>
      <c r="K14" s="28">
        <v>6582948133</v>
      </c>
      <c r="L14" s="27">
        <v>0</v>
      </c>
      <c r="M14" s="61">
        <f>SUM(M15:M19)</f>
        <v>10</v>
      </c>
      <c r="N14" s="29">
        <v>6582948133</v>
      </c>
      <c r="O14" s="30">
        <v>0</v>
      </c>
      <c r="P14" s="30" t="s">
        <v>398</v>
      </c>
      <c r="Q14" s="31">
        <v>23650</v>
      </c>
      <c r="R14" s="32">
        <v>43831</v>
      </c>
      <c r="S14" s="32">
        <v>44196</v>
      </c>
      <c r="T14" s="61">
        <f>+J14-Q14</f>
        <v>3850</v>
      </c>
      <c r="U14" s="62">
        <f>+M14/H14</f>
        <v>0.625</v>
      </c>
      <c r="V14" s="62">
        <f>+Q14/J14</f>
        <v>0.86</v>
      </c>
      <c r="W14" s="62">
        <f>+N14/K14</f>
        <v>1</v>
      </c>
      <c r="X14" s="120"/>
      <c r="AI14" s="6" t="e">
        <f>+INFORMATICA!#REF!</f>
        <v>#REF!</v>
      </c>
    </row>
    <row r="15" spans="1:16375" ht="36.75" customHeight="1" thickBot="1" x14ac:dyDescent="0.25">
      <c r="A15" s="133"/>
      <c r="B15" s="133"/>
      <c r="C15" s="133"/>
      <c r="D15" s="133"/>
      <c r="E15" s="44" t="s">
        <v>31</v>
      </c>
      <c r="F15" s="73" t="s">
        <v>138</v>
      </c>
      <c r="G15" s="34" t="s">
        <v>145</v>
      </c>
      <c r="H15" s="35">
        <v>1</v>
      </c>
      <c r="I15" s="76" t="s">
        <v>143</v>
      </c>
      <c r="J15" s="116" t="s">
        <v>28</v>
      </c>
      <c r="K15" s="131"/>
      <c r="L15" s="131"/>
      <c r="M15" s="36">
        <v>1</v>
      </c>
      <c r="N15" s="116" t="s">
        <v>28</v>
      </c>
      <c r="O15" s="116"/>
      <c r="P15" s="116"/>
      <c r="Q15" s="116"/>
      <c r="R15" s="116"/>
      <c r="S15" s="116"/>
      <c r="T15" s="116"/>
      <c r="U15" s="116"/>
      <c r="V15" s="116"/>
      <c r="W15" s="116"/>
      <c r="X15" s="120"/>
      <c r="AI15" s="6" t="e">
        <f>+INFORMATICA!#REF!</f>
        <v>#REF!</v>
      </c>
      <c r="AM15" s="19" t="s">
        <v>12</v>
      </c>
      <c r="AN15" s="20" t="s">
        <v>13</v>
      </c>
      <c r="AO15" s="21" t="s">
        <v>14</v>
      </c>
    </row>
    <row r="16" spans="1:16375" ht="24.75" thickBot="1" x14ac:dyDescent="0.25">
      <c r="A16" s="133"/>
      <c r="B16" s="133"/>
      <c r="C16" s="133"/>
      <c r="D16" s="133"/>
      <c r="E16" s="44" t="s">
        <v>26</v>
      </c>
      <c r="F16" s="74" t="s">
        <v>139</v>
      </c>
      <c r="G16" s="34" t="s">
        <v>145</v>
      </c>
      <c r="H16" s="35">
        <v>1</v>
      </c>
      <c r="I16" s="77" t="s">
        <v>144</v>
      </c>
      <c r="J16" s="131"/>
      <c r="K16" s="131"/>
      <c r="L16" s="131"/>
      <c r="M16" s="36">
        <v>1</v>
      </c>
      <c r="N16" s="116"/>
      <c r="O16" s="116"/>
      <c r="P16" s="116"/>
      <c r="Q16" s="116"/>
      <c r="R16" s="116"/>
      <c r="S16" s="116"/>
      <c r="T16" s="116"/>
      <c r="U16" s="116"/>
      <c r="V16" s="116"/>
      <c r="W16" s="116"/>
      <c r="X16" s="120"/>
      <c r="AF16" s="3">
        <v>42824</v>
      </c>
      <c r="AG16" s="7" t="s">
        <v>7</v>
      </c>
      <c r="AH16" s="7" t="s">
        <v>8</v>
      </c>
      <c r="AI16" s="8" t="s">
        <v>10</v>
      </c>
      <c r="AJ16" s="2" t="s">
        <v>9</v>
      </c>
      <c r="AM16" s="11" t="s">
        <v>15</v>
      </c>
      <c r="AN16" s="12" t="s">
        <v>16</v>
      </c>
      <c r="AO16" s="13" t="s">
        <v>17</v>
      </c>
    </row>
    <row r="17" spans="1:41" ht="22.5" x14ac:dyDescent="0.2">
      <c r="A17" s="133"/>
      <c r="B17" s="133"/>
      <c r="C17" s="133"/>
      <c r="D17" s="133"/>
      <c r="E17" s="44" t="s">
        <v>26</v>
      </c>
      <c r="F17" s="74" t="s">
        <v>140</v>
      </c>
      <c r="G17" s="34" t="s">
        <v>145</v>
      </c>
      <c r="H17" s="35">
        <v>1</v>
      </c>
      <c r="I17" s="77" t="s">
        <v>143</v>
      </c>
      <c r="J17" s="131"/>
      <c r="K17" s="131"/>
      <c r="L17" s="131"/>
      <c r="M17" s="36">
        <v>1</v>
      </c>
      <c r="N17" s="116"/>
      <c r="O17" s="116"/>
      <c r="P17" s="116"/>
      <c r="Q17" s="116"/>
      <c r="R17" s="116"/>
      <c r="S17" s="116"/>
      <c r="T17" s="116"/>
      <c r="U17" s="116"/>
      <c r="V17" s="116"/>
      <c r="W17" s="116"/>
      <c r="X17" s="120"/>
      <c r="AF17" s="3">
        <v>42916</v>
      </c>
      <c r="AG17" s="4" t="s">
        <v>2</v>
      </c>
      <c r="AH17" s="5">
        <v>1</v>
      </c>
      <c r="AI17" s="5">
        <v>360</v>
      </c>
      <c r="AJ17" s="5" t="e">
        <f>IF((AI14-AI15)&lt;AI17,0,1)</f>
        <v>#REF!</v>
      </c>
      <c r="AM17" s="14" t="s">
        <v>18</v>
      </c>
      <c r="AN17" s="10" t="s">
        <v>22</v>
      </c>
      <c r="AO17" s="15" t="s">
        <v>19</v>
      </c>
    </row>
    <row r="18" spans="1:41" ht="24" x14ac:dyDescent="0.2">
      <c r="A18" s="133"/>
      <c r="B18" s="133"/>
      <c r="C18" s="133"/>
      <c r="D18" s="133"/>
      <c r="E18" s="44" t="s">
        <v>51</v>
      </c>
      <c r="F18" s="74" t="s">
        <v>141</v>
      </c>
      <c r="G18" s="34" t="s">
        <v>145</v>
      </c>
      <c r="H18" s="35">
        <v>1</v>
      </c>
      <c r="I18" s="77" t="s">
        <v>143</v>
      </c>
      <c r="J18" s="131"/>
      <c r="K18" s="131"/>
      <c r="L18" s="131"/>
      <c r="M18" s="36">
        <v>1</v>
      </c>
      <c r="N18" s="116"/>
      <c r="O18" s="116"/>
      <c r="P18" s="116"/>
      <c r="Q18" s="116"/>
      <c r="R18" s="116"/>
      <c r="S18" s="116"/>
      <c r="T18" s="116"/>
      <c r="U18" s="116"/>
      <c r="V18" s="116"/>
      <c r="W18" s="116"/>
      <c r="X18" s="120"/>
      <c r="AF18" s="3"/>
      <c r="AG18" s="4"/>
      <c r="AH18" s="5"/>
      <c r="AI18" s="5"/>
      <c r="AJ18" s="5"/>
      <c r="AM18" s="70"/>
      <c r="AN18" s="71"/>
      <c r="AO18" s="72"/>
    </row>
    <row r="19" spans="1:41" ht="44.25" customHeight="1" thickBot="1" x14ac:dyDescent="0.25">
      <c r="A19" s="133"/>
      <c r="B19" s="133"/>
      <c r="C19" s="133"/>
      <c r="D19" s="133"/>
      <c r="E19" s="44" t="s">
        <v>142</v>
      </c>
      <c r="F19" s="75" t="s">
        <v>147</v>
      </c>
      <c r="G19" s="34" t="s">
        <v>146</v>
      </c>
      <c r="H19" s="35">
        <v>12</v>
      </c>
      <c r="I19" s="78" t="s">
        <v>148</v>
      </c>
      <c r="J19" s="131"/>
      <c r="K19" s="131"/>
      <c r="L19" s="131"/>
      <c r="M19" s="36">
        <v>6</v>
      </c>
      <c r="N19" s="116"/>
      <c r="O19" s="116"/>
      <c r="P19" s="116"/>
      <c r="Q19" s="116"/>
      <c r="R19" s="116"/>
      <c r="S19" s="116"/>
      <c r="T19" s="116"/>
      <c r="U19" s="116"/>
      <c r="V19" s="116"/>
      <c r="W19" s="116"/>
      <c r="X19" s="141"/>
      <c r="AF19" s="3">
        <v>43008</v>
      </c>
      <c r="AG19" s="4" t="s">
        <v>6</v>
      </c>
      <c r="AH19" s="5">
        <v>12</v>
      </c>
      <c r="AI19" s="5">
        <v>30</v>
      </c>
      <c r="AJ19" s="5" t="e">
        <f>IF((($AI$14-$AI$15)/AI19)&lt;AH19,AH19-ROUND(($AI$14-$AI$15)/AI19,0),0)</f>
        <v>#REF!</v>
      </c>
      <c r="AM19" s="16" t="s">
        <v>20</v>
      </c>
      <c r="AN19" s="17" t="s">
        <v>1</v>
      </c>
      <c r="AO19" s="18" t="s">
        <v>21</v>
      </c>
    </row>
    <row r="20" spans="1:41" ht="36" customHeight="1" x14ac:dyDescent="0.2">
      <c r="A20" s="132" t="s">
        <v>310</v>
      </c>
      <c r="B20" s="132" t="s">
        <v>311</v>
      </c>
      <c r="C20" s="132" t="s">
        <v>312</v>
      </c>
      <c r="D20" s="132" t="s">
        <v>313</v>
      </c>
      <c r="E20" s="43">
        <v>2</v>
      </c>
      <c r="F20" s="26" t="s">
        <v>315</v>
      </c>
      <c r="G20" s="26"/>
      <c r="H20" s="61">
        <f>SUM(H21:H25)</f>
        <v>15</v>
      </c>
      <c r="I20" s="27" t="s">
        <v>323</v>
      </c>
      <c r="J20" s="30">
        <v>24</v>
      </c>
      <c r="K20" s="30">
        <v>6547011120</v>
      </c>
      <c r="L20" s="27"/>
      <c r="M20" s="61">
        <f>SUM(M21:M25)</f>
        <v>10</v>
      </c>
      <c r="N20" s="27">
        <v>2998856678</v>
      </c>
      <c r="O20" s="27"/>
      <c r="P20" s="37" t="s">
        <v>399</v>
      </c>
      <c r="Q20" s="37">
        <v>24</v>
      </c>
      <c r="R20" s="83">
        <v>43831</v>
      </c>
      <c r="S20" s="83">
        <v>44150</v>
      </c>
      <c r="T20" s="61">
        <f>+J20-Q20</f>
        <v>0</v>
      </c>
      <c r="U20" s="62">
        <f>+M20/H20</f>
        <v>0.66666666666666663</v>
      </c>
      <c r="V20" s="62">
        <f>+Q20/J20</f>
        <v>1</v>
      </c>
      <c r="W20" s="62">
        <f>+N20/K20</f>
        <v>0.4580497303325185</v>
      </c>
      <c r="X20" s="121" t="s">
        <v>324</v>
      </c>
      <c r="AF20" s="3"/>
      <c r="AG20" s="4"/>
      <c r="AH20" s="5"/>
      <c r="AI20" s="5"/>
      <c r="AJ20" s="5"/>
    </row>
    <row r="21" spans="1:41" ht="36" customHeight="1" x14ac:dyDescent="0.2">
      <c r="A21" s="133"/>
      <c r="B21" s="133"/>
      <c r="C21" s="133"/>
      <c r="D21" s="133"/>
      <c r="E21" s="44" t="s">
        <v>70</v>
      </c>
      <c r="F21" s="73" t="s">
        <v>138</v>
      </c>
      <c r="G21" s="34" t="s">
        <v>145</v>
      </c>
      <c r="H21" s="35">
        <v>1</v>
      </c>
      <c r="I21" s="76" t="s">
        <v>143</v>
      </c>
      <c r="J21" s="116" t="s">
        <v>28</v>
      </c>
      <c r="K21" s="116"/>
      <c r="L21" s="116"/>
      <c r="M21" s="36">
        <v>1</v>
      </c>
      <c r="N21" s="116" t="s">
        <v>28</v>
      </c>
      <c r="O21" s="116"/>
      <c r="P21" s="116"/>
      <c r="Q21" s="116"/>
      <c r="R21" s="116"/>
      <c r="S21" s="116"/>
      <c r="T21" s="116"/>
      <c r="U21" s="116"/>
      <c r="V21" s="116"/>
      <c r="W21" s="116"/>
      <c r="X21" s="120"/>
      <c r="AF21" s="3"/>
      <c r="AG21" s="4"/>
      <c r="AH21" s="5"/>
      <c r="AI21" s="5"/>
      <c r="AJ21" s="5"/>
    </row>
    <row r="22" spans="1:41" ht="36" customHeight="1" x14ac:dyDescent="0.2">
      <c r="A22" s="133"/>
      <c r="B22" s="133"/>
      <c r="C22" s="133"/>
      <c r="D22" s="133"/>
      <c r="E22" s="44" t="s">
        <v>71</v>
      </c>
      <c r="F22" s="74" t="s">
        <v>139</v>
      </c>
      <c r="G22" s="34" t="s">
        <v>145</v>
      </c>
      <c r="H22" s="35">
        <v>1</v>
      </c>
      <c r="I22" s="77" t="s">
        <v>144</v>
      </c>
      <c r="J22" s="116"/>
      <c r="K22" s="116"/>
      <c r="L22" s="116"/>
      <c r="M22" s="36">
        <v>1</v>
      </c>
      <c r="N22" s="116"/>
      <c r="O22" s="116"/>
      <c r="P22" s="116"/>
      <c r="Q22" s="116"/>
      <c r="R22" s="116"/>
      <c r="S22" s="116"/>
      <c r="T22" s="116"/>
      <c r="U22" s="116"/>
      <c r="V22" s="116"/>
      <c r="W22" s="116"/>
      <c r="X22" s="120"/>
      <c r="AF22" s="3"/>
      <c r="AG22" s="4"/>
      <c r="AH22" s="5"/>
      <c r="AI22" s="5"/>
      <c r="AJ22" s="5"/>
    </row>
    <row r="23" spans="1:41" ht="36" customHeight="1" x14ac:dyDescent="0.2">
      <c r="A23" s="133"/>
      <c r="B23" s="133"/>
      <c r="C23" s="133"/>
      <c r="D23" s="133"/>
      <c r="E23" s="44" t="s">
        <v>72</v>
      </c>
      <c r="F23" s="74" t="s">
        <v>140</v>
      </c>
      <c r="G23" s="34" t="s">
        <v>145</v>
      </c>
      <c r="H23" s="35">
        <v>1</v>
      </c>
      <c r="I23" s="77" t="s">
        <v>143</v>
      </c>
      <c r="J23" s="116"/>
      <c r="K23" s="116"/>
      <c r="L23" s="116"/>
      <c r="M23" s="36">
        <v>1</v>
      </c>
      <c r="N23" s="116"/>
      <c r="O23" s="116"/>
      <c r="P23" s="116"/>
      <c r="Q23" s="116"/>
      <c r="R23" s="116"/>
      <c r="S23" s="116"/>
      <c r="T23" s="116"/>
      <c r="U23" s="116"/>
      <c r="V23" s="116"/>
      <c r="W23" s="116"/>
      <c r="X23" s="120"/>
      <c r="AF23" s="3"/>
      <c r="AG23" s="4"/>
      <c r="AH23" s="5"/>
      <c r="AI23" s="5"/>
      <c r="AJ23" s="5"/>
    </row>
    <row r="24" spans="1:41" ht="36" customHeight="1" x14ac:dyDescent="0.2">
      <c r="A24" s="133"/>
      <c r="B24" s="133"/>
      <c r="C24" s="133"/>
      <c r="D24" s="133"/>
      <c r="E24" s="44" t="s">
        <v>73</v>
      </c>
      <c r="F24" s="74" t="s">
        <v>141</v>
      </c>
      <c r="G24" s="34" t="s">
        <v>145</v>
      </c>
      <c r="H24" s="35">
        <v>1</v>
      </c>
      <c r="I24" s="77" t="s">
        <v>143</v>
      </c>
      <c r="J24" s="116"/>
      <c r="K24" s="116"/>
      <c r="L24" s="116"/>
      <c r="M24" s="36">
        <v>1</v>
      </c>
      <c r="N24" s="116"/>
      <c r="O24" s="116"/>
      <c r="P24" s="116"/>
      <c r="Q24" s="116"/>
      <c r="R24" s="116"/>
      <c r="S24" s="116"/>
      <c r="T24" s="116"/>
      <c r="U24" s="116"/>
      <c r="V24" s="116"/>
      <c r="W24" s="116"/>
      <c r="X24" s="120"/>
      <c r="AF24" s="3"/>
      <c r="AG24" s="4"/>
      <c r="AH24" s="5"/>
      <c r="AI24" s="5"/>
      <c r="AJ24" s="5"/>
    </row>
    <row r="25" spans="1:41" ht="36" customHeight="1" x14ac:dyDescent="0.2">
      <c r="A25" s="133"/>
      <c r="B25" s="133"/>
      <c r="C25" s="133"/>
      <c r="D25" s="133"/>
      <c r="E25" s="44" t="s">
        <v>74</v>
      </c>
      <c r="F25" s="75" t="s">
        <v>147</v>
      </c>
      <c r="G25" s="34" t="s">
        <v>146</v>
      </c>
      <c r="H25" s="35">
        <v>11</v>
      </c>
      <c r="I25" s="78" t="s">
        <v>148</v>
      </c>
      <c r="J25" s="116"/>
      <c r="K25" s="116"/>
      <c r="L25" s="116"/>
      <c r="M25" s="36">
        <v>6</v>
      </c>
      <c r="N25" s="116"/>
      <c r="O25" s="116"/>
      <c r="P25" s="116"/>
      <c r="Q25" s="116"/>
      <c r="R25" s="116"/>
      <c r="S25" s="116"/>
      <c r="T25" s="116"/>
      <c r="U25" s="116"/>
      <c r="V25" s="116"/>
      <c r="W25" s="116"/>
      <c r="X25" s="120"/>
      <c r="AF25" s="3"/>
      <c r="AG25" s="4"/>
      <c r="AH25" s="5"/>
      <c r="AI25" s="5"/>
      <c r="AJ25" s="5"/>
    </row>
    <row r="26" spans="1:41" ht="41.25" customHeight="1" x14ac:dyDescent="0.2">
      <c r="A26" s="132" t="s">
        <v>310</v>
      </c>
      <c r="B26" s="132" t="s">
        <v>325</v>
      </c>
      <c r="C26" s="132" t="s">
        <v>312</v>
      </c>
      <c r="D26" s="132" t="s">
        <v>313</v>
      </c>
      <c r="E26" s="43">
        <v>3</v>
      </c>
      <c r="F26" s="26" t="s">
        <v>316</v>
      </c>
      <c r="G26" s="26"/>
      <c r="H26" s="61">
        <f>SUM(H27:H31)</f>
        <v>8</v>
      </c>
      <c r="I26" s="27" t="s">
        <v>400</v>
      </c>
      <c r="J26" s="30">
        <v>95</v>
      </c>
      <c r="K26" s="30">
        <v>1500000000</v>
      </c>
      <c r="L26" s="27"/>
      <c r="M26" s="61">
        <f>SUM(M27:M31)</f>
        <v>8</v>
      </c>
      <c r="N26" s="27">
        <v>712718017</v>
      </c>
      <c r="O26" s="27"/>
      <c r="P26" s="37" t="s">
        <v>401</v>
      </c>
      <c r="Q26" s="37">
        <v>73</v>
      </c>
      <c r="R26" s="83">
        <v>43889</v>
      </c>
      <c r="S26" s="83">
        <v>44012</v>
      </c>
      <c r="T26" s="80">
        <f>+J26-Q26</f>
        <v>22</v>
      </c>
      <c r="U26" s="62">
        <f>+M26/H26</f>
        <v>1</v>
      </c>
      <c r="V26" s="62">
        <f>+Q26/J26</f>
        <v>0.76842105263157889</v>
      </c>
      <c r="W26" s="62">
        <f>+N26/K26</f>
        <v>0.47514534466666669</v>
      </c>
      <c r="X26" s="120" t="s">
        <v>402</v>
      </c>
      <c r="AG26" s="4" t="s">
        <v>3</v>
      </c>
      <c r="AH26" s="5">
        <v>4</v>
      </c>
      <c r="AI26" s="5">
        <v>90</v>
      </c>
      <c r="AJ26" s="5" t="e">
        <f>IF((($AI$14-$AI$15)/AI26)&lt;AH26,AH26-ROUND(($AI$14-$AI$15)/AI26,0),0)</f>
        <v>#REF!</v>
      </c>
    </row>
    <row r="27" spans="1:41" ht="36" customHeight="1" x14ac:dyDescent="0.2">
      <c r="A27" s="133"/>
      <c r="B27" s="133"/>
      <c r="C27" s="133"/>
      <c r="D27" s="133"/>
      <c r="E27" s="44" t="s">
        <v>54</v>
      </c>
      <c r="F27" s="73" t="s">
        <v>138</v>
      </c>
      <c r="G27" s="34" t="s">
        <v>145</v>
      </c>
      <c r="H27" s="35">
        <v>1</v>
      </c>
      <c r="I27" s="76" t="s">
        <v>143</v>
      </c>
      <c r="J27" s="116" t="s">
        <v>28</v>
      </c>
      <c r="K27" s="116"/>
      <c r="L27" s="116"/>
      <c r="M27" s="36">
        <v>1</v>
      </c>
      <c r="N27" s="116" t="s">
        <v>28</v>
      </c>
      <c r="O27" s="116"/>
      <c r="P27" s="116"/>
      <c r="Q27" s="116"/>
      <c r="R27" s="116"/>
      <c r="S27" s="116"/>
      <c r="T27" s="116"/>
      <c r="U27" s="116"/>
      <c r="V27" s="116"/>
      <c r="W27" s="116"/>
      <c r="X27" s="120"/>
    </row>
    <row r="28" spans="1:41" ht="36" customHeight="1" x14ac:dyDescent="0.2">
      <c r="A28" s="133"/>
      <c r="B28" s="133"/>
      <c r="C28" s="133"/>
      <c r="D28" s="133"/>
      <c r="E28" s="44" t="s">
        <v>50</v>
      </c>
      <c r="F28" s="74" t="s">
        <v>139</v>
      </c>
      <c r="G28" s="34" t="s">
        <v>145</v>
      </c>
      <c r="H28" s="35">
        <v>1</v>
      </c>
      <c r="I28" s="77" t="s">
        <v>144</v>
      </c>
      <c r="J28" s="116"/>
      <c r="K28" s="116"/>
      <c r="L28" s="116"/>
      <c r="M28" s="36">
        <v>1</v>
      </c>
      <c r="N28" s="116"/>
      <c r="O28" s="116"/>
      <c r="P28" s="116"/>
      <c r="Q28" s="116"/>
      <c r="R28" s="116"/>
      <c r="S28" s="116"/>
      <c r="T28" s="116"/>
      <c r="U28" s="116"/>
      <c r="V28" s="116"/>
      <c r="W28" s="116"/>
      <c r="X28" s="120"/>
    </row>
    <row r="29" spans="1:41" ht="36" customHeight="1" x14ac:dyDescent="0.2">
      <c r="A29" s="133"/>
      <c r="B29" s="133"/>
      <c r="C29" s="133"/>
      <c r="D29" s="133"/>
      <c r="E29" s="44" t="s">
        <v>49</v>
      </c>
      <c r="F29" s="74" t="s">
        <v>140</v>
      </c>
      <c r="G29" s="34" t="s">
        <v>145</v>
      </c>
      <c r="H29" s="35">
        <v>1</v>
      </c>
      <c r="I29" s="77" t="s">
        <v>143</v>
      </c>
      <c r="J29" s="116"/>
      <c r="K29" s="116"/>
      <c r="L29" s="116"/>
      <c r="M29" s="36">
        <v>1</v>
      </c>
      <c r="N29" s="116"/>
      <c r="O29" s="116"/>
      <c r="P29" s="116"/>
      <c r="Q29" s="116"/>
      <c r="R29" s="116"/>
      <c r="S29" s="116"/>
      <c r="T29" s="116"/>
      <c r="U29" s="116"/>
      <c r="V29" s="116"/>
      <c r="W29" s="116"/>
      <c r="X29" s="120"/>
    </row>
    <row r="30" spans="1:41" ht="36" customHeight="1" x14ac:dyDescent="0.2">
      <c r="A30" s="133"/>
      <c r="B30" s="133"/>
      <c r="C30" s="133"/>
      <c r="D30" s="133"/>
      <c r="E30" s="44" t="s">
        <v>47</v>
      </c>
      <c r="F30" s="74" t="s">
        <v>141</v>
      </c>
      <c r="G30" s="34" t="s">
        <v>145</v>
      </c>
      <c r="H30" s="35">
        <v>1</v>
      </c>
      <c r="I30" s="77" t="s">
        <v>143</v>
      </c>
      <c r="J30" s="116"/>
      <c r="K30" s="116"/>
      <c r="L30" s="116"/>
      <c r="M30" s="36">
        <v>1</v>
      </c>
      <c r="N30" s="116"/>
      <c r="O30" s="116"/>
      <c r="P30" s="116"/>
      <c r="Q30" s="116"/>
      <c r="R30" s="116"/>
      <c r="S30" s="116"/>
      <c r="T30" s="116"/>
      <c r="U30" s="116"/>
      <c r="V30" s="116"/>
      <c r="W30" s="116"/>
      <c r="X30" s="120"/>
    </row>
    <row r="31" spans="1:41" ht="36" customHeight="1" x14ac:dyDescent="0.2">
      <c r="A31" s="133"/>
      <c r="B31" s="133"/>
      <c r="C31" s="133"/>
      <c r="D31" s="133"/>
      <c r="E31" s="44" t="s">
        <v>48</v>
      </c>
      <c r="F31" s="75" t="s">
        <v>147</v>
      </c>
      <c r="G31" s="34" t="s">
        <v>146</v>
      </c>
      <c r="H31" s="35">
        <v>4</v>
      </c>
      <c r="I31" s="78" t="s">
        <v>148</v>
      </c>
      <c r="J31" s="116"/>
      <c r="K31" s="116"/>
      <c r="L31" s="116"/>
      <c r="M31" s="36">
        <v>4</v>
      </c>
      <c r="N31" s="116"/>
      <c r="O31" s="116"/>
      <c r="P31" s="116"/>
      <c r="Q31" s="116"/>
      <c r="R31" s="116"/>
      <c r="S31" s="116"/>
      <c r="T31" s="116"/>
      <c r="U31" s="116"/>
      <c r="V31" s="116"/>
      <c r="W31" s="116"/>
      <c r="X31" s="120"/>
    </row>
    <row r="32" spans="1:41" ht="36.75" customHeight="1" x14ac:dyDescent="0.2">
      <c r="A32" s="132" t="s">
        <v>310</v>
      </c>
      <c r="B32" s="132" t="s">
        <v>325</v>
      </c>
      <c r="C32" s="132" t="s">
        <v>312</v>
      </c>
      <c r="D32" s="132" t="s">
        <v>313</v>
      </c>
      <c r="E32" s="43">
        <v>4</v>
      </c>
      <c r="F32" s="90" t="s">
        <v>317</v>
      </c>
      <c r="G32" s="26"/>
      <c r="H32" s="61">
        <f>SUM(H33:H37)</f>
        <v>11</v>
      </c>
      <c r="I32" s="27" t="s">
        <v>439</v>
      </c>
      <c r="J32" s="91">
        <v>1</v>
      </c>
      <c r="K32" s="30">
        <v>6763657899</v>
      </c>
      <c r="L32" s="27"/>
      <c r="M32" s="61">
        <f>SUM(M33:M37)</f>
        <v>4</v>
      </c>
      <c r="N32" s="27">
        <v>6736441999</v>
      </c>
      <c r="O32" s="27"/>
      <c r="P32" s="37" t="s">
        <v>403</v>
      </c>
      <c r="Q32" s="92">
        <v>0.56999999999999995</v>
      </c>
      <c r="R32" s="88">
        <v>43738</v>
      </c>
      <c r="S32" s="88">
        <v>44195</v>
      </c>
      <c r="T32" s="80">
        <f>+J32-Q32</f>
        <v>0.43000000000000005</v>
      </c>
      <c r="U32" s="62">
        <f>+M32/H32</f>
        <v>0.36363636363636365</v>
      </c>
      <c r="V32" s="62">
        <f>+Q32/J32</f>
        <v>0.56999999999999995</v>
      </c>
      <c r="W32" s="62">
        <f>+N32/K32</f>
        <v>0.99597615662908912</v>
      </c>
      <c r="X32" s="113" t="s">
        <v>440</v>
      </c>
    </row>
    <row r="33" spans="1:25" ht="21.95" customHeight="1" x14ac:dyDescent="0.2">
      <c r="A33" s="133"/>
      <c r="B33" s="133"/>
      <c r="C33" s="133"/>
      <c r="D33" s="133"/>
      <c r="E33" s="44" t="s">
        <v>80</v>
      </c>
      <c r="F33" s="73" t="s">
        <v>138</v>
      </c>
      <c r="G33" s="34" t="s">
        <v>145</v>
      </c>
      <c r="H33" s="35">
        <v>1</v>
      </c>
      <c r="I33" s="76" t="s">
        <v>143</v>
      </c>
      <c r="J33" s="116" t="s">
        <v>55</v>
      </c>
      <c r="K33" s="116"/>
      <c r="L33" s="116"/>
      <c r="M33" s="36">
        <v>1</v>
      </c>
      <c r="N33" s="116" t="s">
        <v>55</v>
      </c>
      <c r="O33" s="116"/>
      <c r="P33" s="116"/>
      <c r="Q33" s="116"/>
      <c r="R33" s="116"/>
      <c r="S33" s="116"/>
      <c r="T33" s="116"/>
      <c r="U33" s="116"/>
      <c r="V33" s="116"/>
      <c r="W33" s="116"/>
      <c r="X33" s="114"/>
    </row>
    <row r="34" spans="1:25" ht="21.95" customHeight="1" x14ac:dyDescent="0.2">
      <c r="A34" s="133"/>
      <c r="B34" s="133"/>
      <c r="C34" s="133"/>
      <c r="D34" s="133"/>
      <c r="E34" s="44" t="s">
        <v>57</v>
      </c>
      <c r="F34" s="74" t="s">
        <v>139</v>
      </c>
      <c r="G34" s="34" t="s">
        <v>145</v>
      </c>
      <c r="H34" s="35">
        <v>1</v>
      </c>
      <c r="I34" s="77" t="s">
        <v>144</v>
      </c>
      <c r="J34" s="116"/>
      <c r="K34" s="116"/>
      <c r="L34" s="116"/>
      <c r="M34" s="36">
        <v>1</v>
      </c>
      <c r="N34" s="116"/>
      <c r="O34" s="116"/>
      <c r="P34" s="116"/>
      <c r="Q34" s="116"/>
      <c r="R34" s="116"/>
      <c r="S34" s="116"/>
      <c r="T34" s="116"/>
      <c r="U34" s="116"/>
      <c r="V34" s="116"/>
      <c r="W34" s="116"/>
      <c r="X34" s="114"/>
    </row>
    <row r="35" spans="1:25" ht="21.95" customHeight="1" x14ac:dyDescent="0.2">
      <c r="A35" s="133"/>
      <c r="B35" s="133"/>
      <c r="C35" s="133"/>
      <c r="D35" s="133"/>
      <c r="E35" s="44" t="s">
        <v>58</v>
      </c>
      <c r="F35" s="74" t="s">
        <v>140</v>
      </c>
      <c r="G35" s="34" t="s">
        <v>145</v>
      </c>
      <c r="H35" s="35">
        <v>1</v>
      </c>
      <c r="I35" s="77" t="s">
        <v>143</v>
      </c>
      <c r="J35" s="116"/>
      <c r="K35" s="116"/>
      <c r="L35" s="116"/>
      <c r="M35" s="36">
        <v>1</v>
      </c>
      <c r="N35" s="116"/>
      <c r="O35" s="116"/>
      <c r="P35" s="116"/>
      <c r="Q35" s="116"/>
      <c r="R35" s="116"/>
      <c r="S35" s="116"/>
      <c r="T35" s="116"/>
      <c r="U35" s="116"/>
      <c r="V35" s="116"/>
      <c r="W35" s="116"/>
      <c r="X35" s="114"/>
    </row>
    <row r="36" spans="1:25" ht="21.95" customHeight="1" x14ac:dyDescent="0.2">
      <c r="A36" s="133"/>
      <c r="B36" s="133"/>
      <c r="C36" s="133"/>
      <c r="D36" s="133"/>
      <c r="E36" s="44" t="s">
        <v>59</v>
      </c>
      <c r="F36" s="74" t="s">
        <v>141</v>
      </c>
      <c r="G36" s="34" t="s">
        <v>145</v>
      </c>
      <c r="H36" s="35">
        <v>1</v>
      </c>
      <c r="I36" s="77" t="s">
        <v>143</v>
      </c>
      <c r="J36" s="116"/>
      <c r="K36" s="116"/>
      <c r="L36" s="116"/>
      <c r="M36" s="36">
        <v>1</v>
      </c>
      <c r="N36" s="116"/>
      <c r="O36" s="116"/>
      <c r="P36" s="116"/>
      <c r="Q36" s="116"/>
      <c r="R36" s="116"/>
      <c r="S36" s="116"/>
      <c r="T36" s="116"/>
      <c r="U36" s="116"/>
      <c r="V36" s="116"/>
      <c r="W36" s="116"/>
      <c r="X36" s="114"/>
    </row>
    <row r="37" spans="1:25" ht="21.95" customHeight="1" x14ac:dyDescent="0.2">
      <c r="A37" s="133"/>
      <c r="B37" s="133"/>
      <c r="C37" s="133"/>
      <c r="D37" s="133"/>
      <c r="E37" s="44" t="s">
        <v>60</v>
      </c>
      <c r="F37" s="75" t="s">
        <v>147</v>
      </c>
      <c r="G37" s="34" t="s">
        <v>146</v>
      </c>
      <c r="H37" s="35">
        <v>7</v>
      </c>
      <c r="I37" s="78" t="s">
        <v>148</v>
      </c>
      <c r="J37" s="116"/>
      <c r="K37" s="116"/>
      <c r="L37" s="116"/>
      <c r="M37" s="36"/>
      <c r="N37" s="116"/>
      <c r="O37" s="116"/>
      <c r="P37" s="116"/>
      <c r="Q37" s="116"/>
      <c r="R37" s="116"/>
      <c r="S37" s="116"/>
      <c r="T37" s="116"/>
      <c r="U37" s="116"/>
      <c r="V37" s="116"/>
      <c r="W37" s="116"/>
      <c r="X37" s="115"/>
    </row>
    <row r="38" spans="1:25" ht="21.95" customHeight="1" x14ac:dyDescent="0.2">
      <c r="A38" s="132" t="s">
        <v>310</v>
      </c>
      <c r="B38" s="132" t="s">
        <v>325</v>
      </c>
      <c r="C38" s="132" t="s">
        <v>312</v>
      </c>
      <c r="D38" s="132" t="s">
        <v>313</v>
      </c>
      <c r="E38" s="43">
        <v>5</v>
      </c>
      <c r="F38" s="26" t="s">
        <v>318</v>
      </c>
      <c r="G38" s="26"/>
      <c r="H38" s="61">
        <f>SUM(H39:H43)</f>
        <v>4</v>
      </c>
      <c r="I38" s="30" t="s">
        <v>326</v>
      </c>
      <c r="J38" s="30">
        <v>0</v>
      </c>
      <c r="K38" s="30">
        <v>1400000000</v>
      </c>
      <c r="L38" s="27"/>
      <c r="M38" s="61">
        <f>SUM(M39:M43)</f>
        <v>3</v>
      </c>
      <c r="N38" s="27">
        <v>0</v>
      </c>
      <c r="O38" s="27"/>
      <c r="P38" s="37" t="s">
        <v>404</v>
      </c>
      <c r="Q38" s="37">
        <v>0</v>
      </c>
      <c r="R38" s="83">
        <v>44013</v>
      </c>
      <c r="S38" s="83">
        <v>44196</v>
      </c>
      <c r="T38" s="80">
        <f>+J38-Q38</f>
        <v>0</v>
      </c>
      <c r="U38" s="62">
        <f>+M38/H38</f>
        <v>0.75</v>
      </c>
      <c r="V38" s="62" t="e">
        <f>+Q38/J38</f>
        <v>#DIV/0!</v>
      </c>
      <c r="W38" s="84">
        <f>+N38/K38</f>
        <v>0</v>
      </c>
      <c r="X38" s="113" t="s">
        <v>404</v>
      </c>
    </row>
    <row r="39" spans="1:25" ht="21.95" customHeight="1" x14ac:dyDescent="0.2">
      <c r="A39" s="133"/>
      <c r="B39" s="133"/>
      <c r="C39" s="133"/>
      <c r="D39" s="133"/>
      <c r="E39" s="44" t="s">
        <v>62</v>
      </c>
      <c r="F39" s="73" t="s">
        <v>138</v>
      </c>
      <c r="G39" s="34" t="s">
        <v>145</v>
      </c>
      <c r="H39" s="35">
        <v>1</v>
      </c>
      <c r="I39" s="76" t="s">
        <v>143</v>
      </c>
      <c r="J39" s="116" t="s">
        <v>55</v>
      </c>
      <c r="K39" s="116"/>
      <c r="L39" s="116"/>
      <c r="M39" s="36">
        <v>1</v>
      </c>
      <c r="N39" s="116" t="s">
        <v>55</v>
      </c>
      <c r="O39" s="116"/>
      <c r="P39" s="116"/>
      <c r="Q39" s="116"/>
      <c r="R39" s="116"/>
      <c r="S39" s="116"/>
      <c r="T39" s="116"/>
      <c r="U39" s="116"/>
      <c r="V39" s="116"/>
      <c r="W39" s="143"/>
      <c r="X39" s="114"/>
    </row>
    <row r="40" spans="1:25" ht="21.95" customHeight="1" x14ac:dyDescent="0.2">
      <c r="A40" s="133"/>
      <c r="B40" s="133"/>
      <c r="C40" s="133"/>
      <c r="D40" s="133"/>
      <c r="E40" s="44" t="s">
        <v>63</v>
      </c>
      <c r="F40" s="74" t="s">
        <v>139</v>
      </c>
      <c r="G40" s="34" t="s">
        <v>145</v>
      </c>
      <c r="H40" s="35">
        <v>1</v>
      </c>
      <c r="I40" s="77" t="s">
        <v>144</v>
      </c>
      <c r="J40" s="116"/>
      <c r="K40" s="116"/>
      <c r="L40" s="116"/>
      <c r="M40" s="36">
        <v>1</v>
      </c>
      <c r="N40" s="116"/>
      <c r="O40" s="116"/>
      <c r="P40" s="116"/>
      <c r="Q40" s="116"/>
      <c r="R40" s="116"/>
      <c r="S40" s="116"/>
      <c r="T40" s="116"/>
      <c r="U40" s="116"/>
      <c r="V40" s="116"/>
      <c r="W40" s="143"/>
      <c r="X40" s="114"/>
      <c r="Y40" s="85"/>
    </row>
    <row r="41" spans="1:25" ht="21.95" customHeight="1" x14ac:dyDescent="0.2">
      <c r="A41" s="133"/>
      <c r="B41" s="133"/>
      <c r="C41" s="133"/>
      <c r="D41" s="133"/>
      <c r="E41" s="44" t="s">
        <v>64</v>
      </c>
      <c r="F41" s="74" t="s">
        <v>140</v>
      </c>
      <c r="G41" s="34" t="s">
        <v>145</v>
      </c>
      <c r="H41" s="35">
        <v>1</v>
      </c>
      <c r="I41" s="77" t="s">
        <v>143</v>
      </c>
      <c r="J41" s="116"/>
      <c r="K41" s="116"/>
      <c r="L41" s="116"/>
      <c r="M41" s="36">
        <v>1</v>
      </c>
      <c r="N41" s="116"/>
      <c r="O41" s="116"/>
      <c r="P41" s="116"/>
      <c r="Q41" s="116"/>
      <c r="R41" s="116"/>
      <c r="S41" s="116"/>
      <c r="T41" s="116"/>
      <c r="U41" s="116"/>
      <c r="V41" s="116"/>
      <c r="W41" s="143"/>
      <c r="X41" s="114"/>
      <c r="Y41" s="85"/>
    </row>
    <row r="42" spans="1:25" ht="21.95" customHeight="1" x14ac:dyDescent="0.2">
      <c r="A42" s="133"/>
      <c r="B42" s="133"/>
      <c r="C42" s="133"/>
      <c r="D42" s="133"/>
      <c r="E42" s="44" t="s">
        <v>65</v>
      </c>
      <c r="F42" s="74" t="s">
        <v>141</v>
      </c>
      <c r="G42" s="34" t="s">
        <v>145</v>
      </c>
      <c r="H42" s="35">
        <v>1</v>
      </c>
      <c r="I42" s="77" t="s">
        <v>143</v>
      </c>
      <c r="J42" s="116"/>
      <c r="K42" s="116"/>
      <c r="L42" s="116"/>
      <c r="M42" s="36"/>
      <c r="N42" s="116"/>
      <c r="O42" s="116"/>
      <c r="P42" s="116"/>
      <c r="Q42" s="116"/>
      <c r="R42" s="116"/>
      <c r="S42" s="116"/>
      <c r="T42" s="116"/>
      <c r="U42" s="116"/>
      <c r="V42" s="116"/>
      <c r="W42" s="143"/>
      <c r="X42" s="114"/>
    </row>
    <row r="43" spans="1:25" ht="21.95" customHeight="1" x14ac:dyDescent="0.2">
      <c r="A43" s="133"/>
      <c r="B43" s="133"/>
      <c r="C43" s="133"/>
      <c r="D43" s="133"/>
      <c r="E43" s="44" t="s">
        <v>105</v>
      </c>
      <c r="F43" s="75" t="s">
        <v>147</v>
      </c>
      <c r="G43" s="34" t="s">
        <v>146</v>
      </c>
      <c r="H43" s="35">
        <v>0</v>
      </c>
      <c r="I43" s="78" t="s">
        <v>148</v>
      </c>
      <c r="J43" s="116"/>
      <c r="K43" s="116"/>
      <c r="L43" s="116"/>
      <c r="M43" s="36"/>
      <c r="N43" s="116"/>
      <c r="O43" s="116"/>
      <c r="P43" s="116"/>
      <c r="Q43" s="116"/>
      <c r="R43" s="116"/>
      <c r="S43" s="116"/>
      <c r="T43" s="116"/>
      <c r="U43" s="116"/>
      <c r="V43" s="116"/>
      <c r="W43" s="143"/>
      <c r="X43" s="115"/>
    </row>
    <row r="44" spans="1:25" ht="39.75" customHeight="1" x14ac:dyDescent="0.2">
      <c r="A44" s="132" t="s">
        <v>310</v>
      </c>
      <c r="B44" s="132" t="s">
        <v>327</v>
      </c>
      <c r="C44" s="132" t="s">
        <v>312</v>
      </c>
      <c r="D44" s="132" t="s">
        <v>313</v>
      </c>
      <c r="E44" s="43">
        <v>6</v>
      </c>
      <c r="F44" s="26" t="s">
        <v>319</v>
      </c>
      <c r="G44" s="26"/>
      <c r="H44" s="61">
        <f>SUM(H45:H49)</f>
        <v>16</v>
      </c>
      <c r="I44" s="30"/>
      <c r="J44" s="30">
        <v>90000</v>
      </c>
      <c r="K44" s="30">
        <v>18559579716</v>
      </c>
      <c r="L44" s="27"/>
      <c r="M44" s="61">
        <f>SUM(M45:M49)</f>
        <v>10</v>
      </c>
      <c r="N44" s="27">
        <v>18559579716</v>
      </c>
      <c r="O44" s="27"/>
      <c r="P44" s="37" t="s">
        <v>405</v>
      </c>
      <c r="Q44" s="37">
        <v>52579</v>
      </c>
      <c r="R44" s="83">
        <v>43831</v>
      </c>
      <c r="S44" s="83">
        <v>44196</v>
      </c>
      <c r="T44" s="80">
        <f>+J44-Q44</f>
        <v>37421</v>
      </c>
      <c r="U44" s="62">
        <f>+M44/H44</f>
        <v>0.625</v>
      </c>
      <c r="V44" s="62">
        <f>+Q44/J44</f>
        <v>0.58421111111111113</v>
      </c>
      <c r="W44" s="84">
        <f>+N44/K44</f>
        <v>1</v>
      </c>
      <c r="X44" s="144" t="s">
        <v>406</v>
      </c>
    </row>
    <row r="45" spans="1:25" ht="21.75" customHeight="1" x14ac:dyDescent="0.2">
      <c r="A45" s="133"/>
      <c r="B45" s="133"/>
      <c r="C45" s="133"/>
      <c r="D45" s="133"/>
      <c r="E45" s="44" t="s">
        <v>66</v>
      </c>
      <c r="F45" s="73" t="s">
        <v>138</v>
      </c>
      <c r="G45" s="34" t="s">
        <v>145</v>
      </c>
      <c r="H45" s="35">
        <v>1</v>
      </c>
      <c r="I45" s="76" t="s">
        <v>143</v>
      </c>
      <c r="J45" s="116" t="s">
        <v>55</v>
      </c>
      <c r="K45" s="116"/>
      <c r="L45" s="116"/>
      <c r="M45" s="36">
        <v>1</v>
      </c>
      <c r="N45" s="116" t="s">
        <v>55</v>
      </c>
      <c r="O45" s="116"/>
      <c r="P45" s="116"/>
      <c r="Q45" s="116"/>
      <c r="R45" s="116"/>
      <c r="S45" s="116"/>
      <c r="T45" s="116"/>
      <c r="U45" s="116"/>
      <c r="V45" s="116"/>
      <c r="W45" s="142"/>
      <c r="X45" s="145"/>
    </row>
    <row r="46" spans="1:25" ht="21.95" customHeight="1" x14ac:dyDescent="0.2">
      <c r="A46" s="133"/>
      <c r="B46" s="133"/>
      <c r="C46" s="133"/>
      <c r="D46" s="133"/>
      <c r="E46" s="44" t="s">
        <v>67</v>
      </c>
      <c r="F46" s="74" t="s">
        <v>139</v>
      </c>
      <c r="G46" s="34" t="s">
        <v>145</v>
      </c>
      <c r="H46" s="35">
        <v>1</v>
      </c>
      <c r="I46" s="77" t="s">
        <v>144</v>
      </c>
      <c r="J46" s="116"/>
      <c r="K46" s="116"/>
      <c r="L46" s="116"/>
      <c r="M46" s="36">
        <v>1</v>
      </c>
      <c r="N46" s="116"/>
      <c r="O46" s="116"/>
      <c r="P46" s="116"/>
      <c r="Q46" s="116"/>
      <c r="R46" s="116"/>
      <c r="S46" s="116"/>
      <c r="T46" s="116"/>
      <c r="U46" s="116"/>
      <c r="V46" s="116"/>
      <c r="W46" s="142"/>
      <c r="X46" s="145"/>
    </row>
    <row r="47" spans="1:25" ht="21.95" customHeight="1" x14ac:dyDescent="0.2">
      <c r="A47" s="133"/>
      <c r="B47" s="133"/>
      <c r="C47" s="133"/>
      <c r="D47" s="133"/>
      <c r="E47" s="44" t="s">
        <v>68</v>
      </c>
      <c r="F47" s="74" t="s">
        <v>140</v>
      </c>
      <c r="G47" s="34" t="s">
        <v>145</v>
      </c>
      <c r="H47" s="35">
        <v>1</v>
      </c>
      <c r="I47" s="77" t="s">
        <v>143</v>
      </c>
      <c r="J47" s="116"/>
      <c r="K47" s="116"/>
      <c r="L47" s="116"/>
      <c r="M47" s="36">
        <v>1</v>
      </c>
      <c r="N47" s="116"/>
      <c r="O47" s="116"/>
      <c r="P47" s="116"/>
      <c r="Q47" s="116"/>
      <c r="R47" s="116"/>
      <c r="S47" s="116"/>
      <c r="T47" s="116"/>
      <c r="U47" s="116"/>
      <c r="V47" s="116"/>
      <c r="W47" s="142"/>
      <c r="X47" s="145"/>
    </row>
    <row r="48" spans="1:25" ht="21.95" customHeight="1" x14ac:dyDescent="0.2">
      <c r="A48" s="133"/>
      <c r="B48" s="133"/>
      <c r="C48" s="133"/>
      <c r="D48" s="133"/>
      <c r="E48" s="44" t="s">
        <v>69</v>
      </c>
      <c r="F48" s="74" t="s">
        <v>141</v>
      </c>
      <c r="G48" s="34" t="s">
        <v>145</v>
      </c>
      <c r="H48" s="35">
        <v>1</v>
      </c>
      <c r="I48" s="77" t="s">
        <v>143</v>
      </c>
      <c r="J48" s="116"/>
      <c r="K48" s="116"/>
      <c r="L48" s="116"/>
      <c r="M48" s="36">
        <v>1</v>
      </c>
      <c r="N48" s="116"/>
      <c r="O48" s="116"/>
      <c r="P48" s="116"/>
      <c r="Q48" s="116"/>
      <c r="R48" s="116"/>
      <c r="S48" s="116"/>
      <c r="T48" s="116"/>
      <c r="U48" s="116"/>
      <c r="V48" s="116"/>
      <c r="W48" s="142"/>
      <c r="X48" s="145"/>
    </row>
    <row r="49" spans="1:24" ht="21.95" customHeight="1" x14ac:dyDescent="0.2">
      <c r="A49" s="133"/>
      <c r="B49" s="133"/>
      <c r="C49" s="133"/>
      <c r="D49" s="133"/>
      <c r="E49" s="44" t="s">
        <v>106</v>
      </c>
      <c r="F49" s="75" t="s">
        <v>147</v>
      </c>
      <c r="G49" s="34" t="s">
        <v>146</v>
      </c>
      <c r="H49" s="35">
        <v>12</v>
      </c>
      <c r="I49" s="78" t="s">
        <v>148</v>
      </c>
      <c r="J49" s="116"/>
      <c r="K49" s="116"/>
      <c r="L49" s="116"/>
      <c r="M49" s="36">
        <v>6</v>
      </c>
      <c r="N49" s="116"/>
      <c r="O49" s="116"/>
      <c r="P49" s="116"/>
      <c r="Q49" s="116"/>
      <c r="R49" s="116"/>
      <c r="S49" s="116"/>
      <c r="T49" s="116"/>
      <c r="U49" s="116"/>
      <c r="V49" s="116"/>
      <c r="W49" s="142"/>
      <c r="X49" s="146"/>
    </row>
    <row r="50" spans="1:24" ht="21.95" customHeight="1" x14ac:dyDescent="0.2">
      <c r="A50" s="132" t="s">
        <v>310</v>
      </c>
      <c r="B50" s="132" t="s">
        <v>327</v>
      </c>
      <c r="C50" s="132" t="s">
        <v>312</v>
      </c>
      <c r="D50" s="132" t="s">
        <v>313</v>
      </c>
      <c r="E50" s="43">
        <v>7</v>
      </c>
      <c r="F50" s="26" t="s">
        <v>328</v>
      </c>
      <c r="G50" s="26"/>
      <c r="H50" s="61">
        <f>SUM(H51:H55)</f>
        <v>16</v>
      </c>
      <c r="I50" s="30" t="s">
        <v>329</v>
      </c>
      <c r="J50" s="30">
        <v>12</v>
      </c>
      <c r="K50" s="30">
        <v>1887321802</v>
      </c>
      <c r="L50" s="27"/>
      <c r="M50" s="61">
        <f>SUM(M51:M55)</f>
        <v>10</v>
      </c>
      <c r="N50" s="27">
        <v>1318823604</v>
      </c>
      <c r="O50" s="27"/>
      <c r="P50" s="37" t="s">
        <v>407</v>
      </c>
      <c r="Q50" s="37">
        <v>6</v>
      </c>
      <c r="R50" s="83">
        <v>43831</v>
      </c>
      <c r="S50" s="83">
        <v>44196</v>
      </c>
      <c r="T50" s="80">
        <f>+J50-Q50</f>
        <v>6</v>
      </c>
      <c r="U50" s="62">
        <f>+M50/H50</f>
        <v>0.625</v>
      </c>
      <c r="V50" s="62">
        <f>+Q50/J50</f>
        <v>0.5</v>
      </c>
      <c r="W50" s="84">
        <f>+N50/K50</f>
        <v>0.69878046372507274</v>
      </c>
      <c r="X50" s="144" t="s">
        <v>408</v>
      </c>
    </row>
    <row r="51" spans="1:24" ht="21.75" customHeight="1" x14ac:dyDescent="0.2">
      <c r="A51" s="133"/>
      <c r="B51" s="133"/>
      <c r="C51" s="133"/>
      <c r="D51" s="133"/>
      <c r="E51" s="44" t="s">
        <v>160</v>
      </c>
      <c r="F51" s="73" t="s">
        <v>138</v>
      </c>
      <c r="G51" s="34" t="s">
        <v>145</v>
      </c>
      <c r="H51" s="35">
        <v>1</v>
      </c>
      <c r="I51" s="76" t="s">
        <v>143</v>
      </c>
      <c r="J51" s="116" t="s">
        <v>55</v>
      </c>
      <c r="K51" s="116"/>
      <c r="L51" s="116"/>
      <c r="M51" s="36">
        <v>1</v>
      </c>
      <c r="N51" s="116" t="s">
        <v>55</v>
      </c>
      <c r="O51" s="116"/>
      <c r="P51" s="116"/>
      <c r="Q51" s="116"/>
      <c r="R51" s="116"/>
      <c r="S51" s="116"/>
      <c r="T51" s="116"/>
      <c r="U51" s="116"/>
      <c r="V51" s="116"/>
      <c r="W51" s="142"/>
      <c r="X51" s="145"/>
    </row>
    <row r="52" spans="1:24" ht="21.95" customHeight="1" x14ac:dyDescent="0.2">
      <c r="A52" s="133"/>
      <c r="B52" s="133"/>
      <c r="C52" s="133"/>
      <c r="D52" s="133"/>
      <c r="E52" s="44" t="s">
        <v>161</v>
      </c>
      <c r="F52" s="74" t="s">
        <v>139</v>
      </c>
      <c r="G52" s="34" t="s">
        <v>145</v>
      </c>
      <c r="H52" s="35">
        <v>1</v>
      </c>
      <c r="I52" s="77" t="s">
        <v>144</v>
      </c>
      <c r="J52" s="116"/>
      <c r="K52" s="116"/>
      <c r="L52" s="116"/>
      <c r="M52" s="36">
        <v>1</v>
      </c>
      <c r="N52" s="116"/>
      <c r="O52" s="116"/>
      <c r="P52" s="116"/>
      <c r="Q52" s="116"/>
      <c r="R52" s="116"/>
      <c r="S52" s="116"/>
      <c r="T52" s="116"/>
      <c r="U52" s="116"/>
      <c r="V52" s="116"/>
      <c r="W52" s="142"/>
      <c r="X52" s="145"/>
    </row>
    <row r="53" spans="1:24" ht="21.95" customHeight="1" x14ac:dyDescent="0.2">
      <c r="A53" s="133"/>
      <c r="B53" s="133"/>
      <c r="C53" s="133"/>
      <c r="D53" s="133"/>
      <c r="E53" s="44" t="s">
        <v>162</v>
      </c>
      <c r="F53" s="74" t="s">
        <v>140</v>
      </c>
      <c r="G53" s="34" t="s">
        <v>145</v>
      </c>
      <c r="H53" s="35">
        <v>1</v>
      </c>
      <c r="I53" s="77" t="s">
        <v>143</v>
      </c>
      <c r="J53" s="116"/>
      <c r="K53" s="116"/>
      <c r="L53" s="116"/>
      <c r="M53" s="36">
        <v>1</v>
      </c>
      <c r="N53" s="116"/>
      <c r="O53" s="116"/>
      <c r="P53" s="116"/>
      <c r="Q53" s="116"/>
      <c r="R53" s="116"/>
      <c r="S53" s="116"/>
      <c r="T53" s="116"/>
      <c r="U53" s="116"/>
      <c r="V53" s="116"/>
      <c r="W53" s="142"/>
      <c r="X53" s="145"/>
    </row>
    <row r="54" spans="1:24" ht="21.95" customHeight="1" x14ac:dyDescent="0.2">
      <c r="A54" s="133"/>
      <c r="B54" s="133"/>
      <c r="C54" s="133"/>
      <c r="D54" s="133"/>
      <c r="E54" s="44" t="s">
        <v>163</v>
      </c>
      <c r="F54" s="74" t="s">
        <v>141</v>
      </c>
      <c r="G54" s="34" t="s">
        <v>145</v>
      </c>
      <c r="H54" s="35">
        <v>1</v>
      </c>
      <c r="I54" s="77" t="s">
        <v>143</v>
      </c>
      <c r="J54" s="116"/>
      <c r="K54" s="116"/>
      <c r="L54" s="116"/>
      <c r="M54" s="36">
        <v>1</v>
      </c>
      <c r="N54" s="116"/>
      <c r="O54" s="116"/>
      <c r="P54" s="116"/>
      <c r="Q54" s="116"/>
      <c r="R54" s="116"/>
      <c r="S54" s="116"/>
      <c r="T54" s="116"/>
      <c r="U54" s="116"/>
      <c r="V54" s="116"/>
      <c r="W54" s="142"/>
      <c r="X54" s="145"/>
    </row>
    <row r="55" spans="1:24" ht="21.95" customHeight="1" x14ac:dyDescent="0.2">
      <c r="A55" s="133"/>
      <c r="B55" s="133"/>
      <c r="C55" s="133"/>
      <c r="D55" s="133"/>
      <c r="E55" s="44" t="s">
        <v>164</v>
      </c>
      <c r="F55" s="75" t="s">
        <v>147</v>
      </c>
      <c r="G55" s="34" t="s">
        <v>146</v>
      </c>
      <c r="H55" s="35">
        <v>12</v>
      </c>
      <c r="I55" s="78" t="s">
        <v>148</v>
      </c>
      <c r="J55" s="116"/>
      <c r="K55" s="116"/>
      <c r="L55" s="116"/>
      <c r="M55" s="36">
        <v>6</v>
      </c>
      <c r="N55" s="116"/>
      <c r="O55" s="116"/>
      <c r="P55" s="116"/>
      <c r="Q55" s="116"/>
      <c r="R55" s="116"/>
      <c r="S55" s="116"/>
      <c r="T55" s="116"/>
      <c r="U55" s="116"/>
      <c r="V55" s="116"/>
      <c r="W55" s="142"/>
      <c r="X55" s="146"/>
    </row>
    <row r="56" spans="1:24" ht="21.95" customHeight="1" x14ac:dyDescent="0.2">
      <c r="A56" s="132" t="s">
        <v>310</v>
      </c>
      <c r="B56" s="132" t="s">
        <v>311</v>
      </c>
      <c r="C56" s="132" t="s">
        <v>312</v>
      </c>
      <c r="D56" s="132" t="s">
        <v>313</v>
      </c>
      <c r="E56" s="43">
        <v>8</v>
      </c>
      <c r="F56" s="90" t="s">
        <v>331</v>
      </c>
      <c r="G56" s="26"/>
      <c r="H56" s="61">
        <f>SUM(H57:H61)</f>
        <v>16</v>
      </c>
      <c r="I56" s="30" t="s">
        <v>332</v>
      </c>
      <c r="J56" s="86">
        <v>0</v>
      </c>
      <c r="K56" s="30">
        <v>22716898762</v>
      </c>
      <c r="L56" s="27"/>
      <c r="M56" s="61">
        <f>SUM(M57:M61)</f>
        <v>4</v>
      </c>
      <c r="N56" s="27">
        <v>0</v>
      </c>
      <c r="O56" s="27"/>
      <c r="P56" s="37"/>
      <c r="Q56" s="37">
        <v>0</v>
      </c>
      <c r="R56" s="83">
        <v>43831</v>
      </c>
      <c r="S56" s="83">
        <v>44196</v>
      </c>
      <c r="T56" s="80">
        <f>+J56-Q56</f>
        <v>0</v>
      </c>
      <c r="U56" s="62">
        <f>+M56/H56</f>
        <v>0.25</v>
      </c>
      <c r="V56" s="62" t="e">
        <f>+Q56/J56</f>
        <v>#DIV/0!</v>
      </c>
      <c r="W56" s="62">
        <f>+N56/K56</f>
        <v>0</v>
      </c>
      <c r="X56" s="147" t="s">
        <v>333</v>
      </c>
    </row>
    <row r="57" spans="1:24" ht="21.75" customHeight="1" x14ac:dyDescent="0.2">
      <c r="A57" s="133"/>
      <c r="B57" s="133"/>
      <c r="C57" s="133"/>
      <c r="D57" s="133"/>
      <c r="E57" s="44" t="s">
        <v>165</v>
      </c>
      <c r="F57" s="73" t="s">
        <v>138</v>
      </c>
      <c r="G57" s="34" t="s">
        <v>145</v>
      </c>
      <c r="H57" s="35">
        <v>1</v>
      </c>
      <c r="I57" s="76" t="s">
        <v>143</v>
      </c>
      <c r="J57" s="116" t="s">
        <v>55</v>
      </c>
      <c r="K57" s="116"/>
      <c r="L57" s="116"/>
      <c r="M57" s="36">
        <v>1</v>
      </c>
      <c r="N57" s="116" t="s">
        <v>55</v>
      </c>
      <c r="O57" s="116"/>
      <c r="P57" s="116"/>
      <c r="Q57" s="116"/>
      <c r="R57" s="116"/>
      <c r="S57" s="116"/>
      <c r="T57" s="116"/>
      <c r="U57" s="116"/>
      <c r="V57" s="116"/>
      <c r="W57" s="116"/>
      <c r="X57" s="120"/>
    </row>
    <row r="58" spans="1:24" ht="21.95" customHeight="1" x14ac:dyDescent="0.2">
      <c r="A58" s="133"/>
      <c r="B58" s="133"/>
      <c r="C58" s="133"/>
      <c r="D58" s="133"/>
      <c r="E58" s="44" t="s">
        <v>166</v>
      </c>
      <c r="F58" s="74" t="s">
        <v>139</v>
      </c>
      <c r="G58" s="34" t="s">
        <v>145</v>
      </c>
      <c r="H58" s="35">
        <v>1</v>
      </c>
      <c r="I58" s="77" t="s">
        <v>144</v>
      </c>
      <c r="J58" s="116"/>
      <c r="K58" s="116"/>
      <c r="L58" s="116"/>
      <c r="M58" s="36">
        <v>1</v>
      </c>
      <c r="N58" s="116"/>
      <c r="O58" s="116"/>
      <c r="P58" s="116"/>
      <c r="Q58" s="116"/>
      <c r="R58" s="116"/>
      <c r="S58" s="116"/>
      <c r="T58" s="116"/>
      <c r="U58" s="116"/>
      <c r="V58" s="116"/>
      <c r="W58" s="116"/>
      <c r="X58" s="120"/>
    </row>
    <row r="59" spans="1:24" ht="21.95" customHeight="1" x14ac:dyDescent="0.2">
      <c r="A59" s="133"/>
      <c r="B59" s="133"/>
      <c r="C59" s="133"/>
      <c r="D59" s="133"/>
      <c r="E59" s="44" t="s">
        <v>167</v>
      </c>
      <c r="F59" s="74" t="s">
        <v>140</v>
      </c>
      <c r="G59" s="34" t="s">
        <v>145</v>
      </c>
      <c r="H59" s="35">
        <v>1</v>
      </c>
      <c r="I59" s="77" t="s">
        <v>143</v>
      </c>
      <c r="J59" s="116"/>
      <c r="K59" s="116"/>
      <c r="L59" s="116"/>
      <c r="M59" s="36">
        <v>1</v>
      </c>
      <c r="N59" s="116"/>
      <c r="O59" s="116"/>
      <c r="P59" s="116"/>
      <c r="Q59" s="116"/>
      <c r="R59" s="116"/>
      <c r="S59" s="116"/>
      <c r="T59" s="116"/>
      <c r="U59" s="116"/>
      <c r="V59" s="116"/>
      <c r="W59" s="116"/>
      <c r="X59" s="120"/>
    </row>
    <row r="60" spans="1:24" ht="21.95" customHeight="1" x14ac:dyDescent="0.2">
      <c r="A60" s="133"/>
      <c r="B60" s="133"/>
      <c r="C60" s="133"/>
      <c r="D60" s="133"/>
      <c r="E60" s="44" t="s">
        <v>168</v>
      </c>
      <c r="F60" s="74" t="s">
        <v>141</v>
      </c>
      <c r="G60" s="34" t="s">
        <v>145</v>
      </c>
      <c r="H60" s="35">
        <v>1</v>
      </c>
      <c r="I60" s="77" t="s">
        <v>143</v>
      </c>
      <c r="J60" s="116"/>
      <c r="K60" s="116"/>
      <c r="L60" s="116"/>
      <c r="M60" s="36">
        <v>1</v>
      </c>
      <c r="N60" s="116"/>
      <c r="O60" s="116"/>
      <c r="P60" s="116"/>
      <c r="Q60" s="116"/>
      <c r="R60" s="116"/>
      <c r="S60" s="116"/>
      <c r="T60" s="116"/>
      <c r="U60" s="116"/>
      <c r="V60" s="116"/>
      <c r="W60" s="116"/>
      <c r="X60" s="120"/>
    </row>
    <row r="61" spans="1:24" ht="21.95" customHeight="1" x14ac:dyDescent="0.2">
      <c r="A61" s="133"/>
      <c r="B61" s="133"/>
      <c r="C61" s="133"/>
      <c r="D61" s="133"/>
      <c r="E61" s="44" t="s">
        <v>169</v>
      </c>
      <c r="F61" s="75" t="s">
        <v>147</v>
      </c>
      <c r="G61" s="34" t="s">
        <v>146</v>
      </c>
      <c r="H61" s="35">
        <v>12</v>
      </c>
      <c r="I61" s="78" t="s">
        <v>148</v>
      </c>
      <c r="J61" s="116"/>
      <c r="K61" s="116"/>
      <c r="L61" s="116"/>
      <c r="M61" s="36"/>
      <c r="N61" s="116"/>
      <c r="O61" s="116"/>
      <c r="P61" s="116"/>
      <c r="Q61" s="116"/>
      <c r="R61" s="116"/>
      <c r="S61" s="116"/>
      <c r="T61" s="116"/>
      <c r="U61" s="116"/>
      <c r="V61" s="116"/>
      <c r="W61" s="116"/>
      <c r="X61" s="120"/>
    </row>
    <row r="62" spans="1:24" ht="21.95" customHeight="1" x14ac:dyDescent="0.2">
      <c r="A62" s="132" t="s">
        <v>310</v>
      </c>
      <c r="B62" s="132" t="s">
        <v>330</v>
      </c>
      <c r="C62" s="132" t="s">
        <v>312</v>
      </c>
      <c r="D62" s="132" t="s">
        <v>313</v>
      </c>
      <c r="E62" s="43">
        <v>9</v>
      </c>
      <c r="F62" s="26" t="s">
        <v>409</v>
      </c>
      <c r="G62" s="26"/>
      <c r="H62" s="61">
        <f>SUM(H63:H67)</f>
        <v>13</v>
      </c>
      <c r="I62" s="30" t="s">
        <v>334</v>
      </c>
      <c r="J62" s="30">
        <v>1066</v>
      </c>
      <c r="K62" s="30">
        <v>9404651876</v>
      </c>
      <c r="L62" s="27"/>
      <c r="M62" s="61">
        <f>SUM(M63:M67)</f>
        <v>10</v>
      </c>
      <c r="N62" s="27">
        <v>1005775614.04</v>
      </c>
      <c r="O62" s="27"/>
      <c r="P62" s="37" t="s">
        <v>410</v>
      </c>
      <c r="Q62" s="37">
        <v>1066</v>
      </c>
      <c r="R62" s="83">
        <v>43831</v>
      </c>
      <c r="S62" s="83">
        <v>44088</v>
      </c>
      <c r="T62" s="80">
        <f>+J62-Q62</f>
        <v>0</v>
      </c>
      <c r="U62" s="62">
        <f>+M62/H62</f>
        <v>0.76923076923076927</v>
      </c>
      <c r="V62" s="62">
        <f>+Q62/J62</f>
        <v>1</v>
      </c>
      <c r="W62" s="84">
        <f>+N62/K62</f>
        <v>0.10694448101866136</v>
      </c>
      <c r="X62" s="144" t="s">
        <v>335</v>
      </c>
    </row>
    <row r="63" spans="1:24" ht="21.75" customHeight="1" x14ac:dyDescent="0.2">
      <c r="A63" s="133"/>
      <c r="B63" s="133"/>
      <c r="C63" s="133"/>
      <c r="D63" s="133"/>
      <c r="E63" s="44" t="s">
        <v>170</v>
      </c>
      <c r="F63" s="73" t="s">
        <v>138</v>
      </c>
      <c r="G63" s="34" t="s">
        <v>145</v>
      </c>
      <c r="H63" s="35">
        <v>1</v>
      </c>
      <c r="I63" s="76" t="s">
        <v>143</v>
      </c>
      <c r="J63" s="116" t="s">
        <v>55</v>
      </c>
      <c r="K63" s="116"/>
      <c r="L63" s="116"/>
      <c r="M63" s="36">
        <v>1</v>
      </c>
      <c r="N63" s="116" t="s">
        <v>55</v>
      </c>
      <c r="O63" s="116"/>
      <c r="P63" s="116"/>
      <c r="Q63" s="116"/>
      <c r="R63" s="116"/>
      <c r="S63" s="116"/>
      <c r="T63" s="116"/>
      <c r="U63" s="116"/>
      <c r="V63" s="116"/>
      <c r="W63" s="142"/>
      <c r="X63" s="145"/>
    </row>
    <row r="64" spans="1:24" ht="21.95" customHeight="1" x14ac:dyDescent="0.2">
      <c r="A64" s="133"/>
      <c r="B64" s="133"/>
      <c r="C64" s="133"/>
      <c r="D64" s="133"/>
      <c r="E64" s="44" t="s">
        <v>171</v>
      </c>
      <c r="F64" s="74" t="s">
        <v>139</v>
      </c>
      <c r="G64" s="34" t="s">
        <v>145</v>
      </c>
      <c r="H64" s="35">
        <v>1</v>
      </c>
      <c r="I64" s="77" t="s">
        <v>144</v>
      </c>
      <c r="J64" s="116"/>
      <c r="K64" s="116"/>
      <c r="L64" s="116"/>
      <c r="M64" s="36">
        <v>1</v>
      </c>
      <c r="N64" s="116"/>
      <c r="O64" s="116"/>
      <c r="P64" s="116"/>
      <c r="Q64" s="116"/>
      <c r="R64" s="116"/>
      <c r="S64" s="116"/>
      <c r="T64" s="116"/>
      <c r="U64" s="116"/>
      <c r="V64" s="116"/>
      <c r="W64" s="142"/>
      <c r="X64" s="145"/>
    </row>
    <row r="65" spans="1:24" ht="21.95" customHeight="1" x14ac:dyDescent="0.2">
      <c r="A65" s="133"/>
      <c r="B65" s="133"/>
      <c r="C65" s="133"/>
      <c r="D65" s="133"/>
      <c r="E65" s="44" t="s">
        <v>172</v>
      </c>
      <c r="F65" s="74" t="s">
        <v>140</v>
      </c>
      <c r="G65" s="34" t="s">
        <v>145</v>
      </c>
      <c r="H65" s="35">
        <v>1</v>
      </c>
      <c r="I65" s="77" t="s">
        <v>143</v>
      </c>
      <c r="J65" s="116"/>
      <c r="K65" s="116"/>
      <c r="L65" s="116"/>
      <c r="M65" s="36">
        <v>1</v>
      </c>
      <c r="N65" s="116"/>
      <c r="O65" s="116"/>
      <c r="P65" s="116"/>
      <c r="Q65" s="116"/>
      <c r="R65" s="116"/>
      <c r="S65" s="116"/>
      <c r="T65" s="116"/>
      <c r="U65" s="116"/>
      <c r="V65" s="116"/>
      <c r="W65" s="142"/>
      <c r="X65" s="145"/>
    </row>
    <row r="66" spans="1:24" ht="21.95" customHeight="1" x14ac:dyDescent="0.2">
      <c r="A66" s="133"/>
      <c r="B66" s="133"/>
      <c r="C66" s="133"/>
      <c r="D66" s="133"/>
      <c r="E66" s="44" t="s">
        <v>173</v>
      </c>
      <c r="F66" s="74" t="s">
        <v>141</v>
      </c>
      <c r="G66" s="34" t="s">
        <v>145</v>
      </c>
      <c r="H66" s="35">
        <v>1</v>
      </c>
      <c r="I66" s="77" t="s">
        <v>143</v>
      </c>
      <c r="J66" s="116"/>
      <c r="K66" s="116"/>
      <c r="L66" s="116"/>
      <c r="M66" s="36">
        <v>1</v>
      </c>
      <c r="N66" s="116"/>
      <c r="O66" s="116"/>
      <c r="P66" s="116"/>
      <c r="Q66" s="116"/>
      <c r="R66" s="116"/>
      <c r="S66" s="116"/>
      <c r="T66" s="116"/>
      <c r="U66" s="116"/>
      <c r="V66" s="116"/>
      <c r="W66" s="142"/>
      <c r="X66" s="145"/>
    </row>
    <row r="67" spans="1:24" ht="21.95" customHeight="1" x14ac:dyDescent="0.2">
      <c r="A67" s="133"/>
      <c r="B67" s="133"/>
      <c r="C67" s="133"/>
      <c r="D67" s="133"/>
      <c r="E67" s="44" t="s">
        <v>174</v>
      </c>
      <c r="F67" s="75" t="s">
        <v>147</v>
      </c>
      <c r="G67" s="34" t="s">
        <v>146</v>
      </c>
      <c r="H67" s="35">
        <v>9</v>
      </c>
      <c r="I67" s="78" t="s">
        <v>148</v>
      </c>
      <c r="J67" s="116"/>
      <c r="K67" s="116"/>
      <c r="L67" s="116"/>
      <c r="M67" s="36">
        <v>6</v>
      </c>
      <c r="N67" s="116"/>
      <c r="O67" s="116"/>
      <c r="P67" s="116"/>
      <c r="Q67" s="116"/>
      <c r="R67" s="116"/>
      <c r="S67" s="116"/>
      <c r="T67" s="116"/>
      <c r="U67" s="116"/>
      <c r="V67" s="116"/>
      <c r="W67" s="142"/>
      <c r="X67" s="146"/>
    </row>
    <row r="68" spans="1:24" ht="33" customHeight="1" x14ac:dyDescent="0.2">
      <c r="A68" s="132" t="s">
        <v>310</v>
      </c>
      <c r="B68" s="132" t="s">
        <v>330</v>
      </c>
      <c r="C68" s="132" t="s">
        <v>312</v>
      </c>
      <c r="D68" s="132" t="s">
        <v>313</v>
      </c>
      <c r="E68" s="43">
        <v>10</v>
      </c>
      <c r="F68" s="26" t="s">
        <v>411</v>
      </c>
      <c r="G68" s="26"/>
      <c r="H68" s="61">
        <f>SUM(H69:H73)</f>
        <v>12</v>
      </c>
      <c r="I68" s="30" t="s">
        <v>336</v>
      </c>
      <c r="J68" s="30">
        <v>174</v>
      </c>
      <c r="K68" s="30">
        <v>441427155</v>
      </c>
      <c r="L68" s="27"/>
      <c r="M68" s="61">
        <f>SUM(M69:M73)</f>
        <v>10</v>
      </c>
      <c r="N68" s="27">
        <v>107508966.14000002</v>
      </c>
      <c r="O68" s="27"/>
      <c r="P68" s="37" t="s">
        <v>412</v>
      </c>
      <c r="Q68" s="37">
        <v>179</v>
      </c>
      <c r="R68" s="83">
        <v>43831</v>
      </c>
      <c r="S68" s="83">
        <v>44074</v>
      </c>
      <c r="T68" s="80">
        <f>+J68-Q68</f>
        <v>-5</v>
      </c>
      <c r="U68" s="62">
        <f>+M68/H68</f>
        <v>0.83333333333333337</v>
      </c>
      <c r="V68" s="62">
        <f>+Q68/J68</f>
        <v>1.0287356321839081</v>
      </c>
      <c r="W68" s="84">
        <f>+N68/K68</f>
        <v>0.24354860121824634</v>
      </c>
      <c r="X68" s="144" t="s">
        <v>337</v>
      </c>
    </row>
    <row r="69" spans="1:24" ht="21.75" customHeight="1" x14ac:dyDescent="0.2">
      <c r="A69" s="133"/>
      <c r="B69" s="133"/>
      <c r="C69" s="133"/>
      <c r="D69" s="133"/>
      <c r="E69" s="44" t="s">
        <v>175</v>
      </c>
      <c r="F69" s="73" t="s">
        <v>138</v>
      </c>
      <c r="G69" s="34" t="s">
        <v>145</v>
      </c>
      <c r="H69" s="35">
        <v>1</v>
      </c>
      <c r="I69" s="76" t="s">
        <v>143</v>
      </c>
      <c r="J69" s="116" t="s">
        <v>55</v>
      </c>
      <c r="K69" s="116"/>
      <c r="L69" s="116"/>
      <c r="M69" s="36">
        <v>1</v>
      </c>
      <c r="N69" s="116" t="s">
        <v>55</v>
      </c>
      <c r="O69" s="116"/>
      <c r="P69" s="116"/>
      <c r="Q69" s="116"/>
      <c r="R69" s="116"/>
      <c r="S69" s="116"/>
      <c r="T69" s="116"/>
      <c r="U69" s="116"/>
      <c r="V69" s="116"/>
      <c r="W69" s="142"/>
      <c r="X69" s="145"/>
    </row>
    <row r="70" spans="1:24" ht="21.95" customHeight="1" x14ac:dyDescent="0.2">
      <c r="A70" s="133"/>
      <c r="B70" s="133"/>
      <c r="C70" s="133"/>
      <c r="D70" s="133"/>
      <c r="E70" s="44" t="s">
        <v>176</v>
      </c>
      <c r="F70" s="74" t="s">
        <v>139</v>
      </c>
      <c r="G70" s="34" t="s">
        <v>145</v>
      </c>
      <c r="H70" s="35">
        <v>1</v>
      </c>
      <c r="I70" s="77" t="s">
        <v>144</v>
      </c>
      <c r="J70" s="116"/>
      <c r="K70" s="116"/>
      <c r="L70" s="116"/>
      <c r="M70" s="36">
        <v>1</v>
      </c>
      <c r="N70" s="116"/>
      <c r="O70" s="116"/>
      <c r="P70" s="116"/>
      <c r="Q70" s="116"/>
      <c r="R70" s="116"/>
      <c r="S70" s="116"/>
      <c r="T70" s="116"/>
      <c r="U70" s="116"/>
      <c r="V70" s="116"/>
      <c r="W70" s="142"/>
      <c r="X70" s="145"/>
    </row>
    <row r="71" spans="1:24" ht="21.95" customHeight="1" x14ac:dyDescent="0.2">
      <c r="A71" s="133"/>
      <c r="B71" s="133"/>
      <c r="C71" s="133"/>
      <c r="D71" s="133"/>
      <c r="E71" s="44" t="s">
        <v>177</v>
      </c>
      <c r="F71" s="74" t="s">
        <v>140</v>
      </c>
      <c r="G71" s="34" t="s">
        <v>145</v>
      </c>
      <c r="H71" s="35">
        <v>1</v>
      </c>
      <c r="I71" s="77" t="s">
        <v>143</v>
      </c>
      <c r="J71" s="116"/>
      <c r="K71" s="116"/>
      <c r="L71" s="116"/>
      <c r="M71" s="36">
        <v>1</v>
      </c>
      <c r="N71" s="116"/>
      <c r="O71" s="116"/>
      <c r="P71" s="116"/>
      <c r="Q71" s="116"/>
      <c r="R71" s="116"/>
      <c r="S71" s="116"/>
      <c r="T71" s="116"/>
      <c r="U71" s="116"/>
      <c r="V71" s="116"/>
      <c r="W71" s="142"/>
      <c r="X71" s="145"/>
    </row>
    <row r="72" spans="1:24" ht="21.95" customHeight="1" x14ac:dyDescent="0.2">
      <c r="A72" s="133"/>
      <c r="B72" s="133"/>
      <c r="C72" s="133"/>
      <c r="D72" s="133"/>
      <c r="E72" s="44" t="s">
        <v>178</v>
      </c>
      <c r="F72" s="74" t="s">
        <v>141</v>
      </c>
      <c r="G72" s="34" t="s">
        <v>145</v>
      </c>
      <c r="H72" s="35">
        <v>1</v>
      </c>
      <c r="I72" s="77" t="s">
        <v>143</v>
      </c>
      <c r="J72" s="116"/>
      <c r="K72" s="116"/>
      <c r="L72" s="116"/>
      <c r="M72" s="36">
        <v>1</v>
      </c>
      <c r="N72" s="116"/>
      <c r="O72" s="116"/>
      <c r="P72" s="116"/>
      <c r="Q72" s="116"/>
      <c r="R72" s="116"/>
      <c r="S72" s="116"/>
      <c r="T72" s="116"/>
      <c r="U72" s="116"/>
      <c r="V72" s="116"/>
      <c r="W72" s="142"/>
      <c r="X72" s="145"/>
    </row>
    <row r="73" spans="1:24" ht="21.95" customHeight="1" x14ac:dyDescent="0.2">
      <c r="A73" s="133"/>
      <c r="B73" s="133"/>
      <c r="C73" s="133"/>
      <c r="D73" s="133"/>
      <c r="E73" s="44" t="s">
        <v>179</v>
      </c>
      <c r="F73" s="75" t="s">
        <v>147</v>
      </c>
      <c r="G73" s="34" t="s">
        <v>146</v>
      </c>
      <c r="H73" s="35">
        <v>8</v>
      </c>
      <c r="I73" s="78" t="s">
        <v>148</v>
      </c>
      <c r="J73" s="116"/>
      <c r="K73" s="116"/>
      <c r="L73" s="116"/>
      <c r="M73" s="36">
        <v>6</v>
      </c>
      <c r="N73" s="116"/>
      <c r="O73" s="116"/>
      <c r="P73" s="116"/>
      <c r="Q73" s="116"/>
      <c r="R73" s="116"/>
      <c r="S73" s="116"/>
      <c r="T73" s="116"/>
      <c r="U73" s="116"/>
      <c r="V73" s="116"/>
      <c r="W73" s="142"/>
      <c r="X73" s="146"/>
    </row>
    <row r="74" spans="1:24" ht="35.25" customHeight="1" x14ac:dyDescent="0.2">
      <c r="A74" s="132" t="s">
        <v>310</v>
      </c>
      <c r="B74" s="132" t="s">
        <v>330</v>
      </c>
      <c r="C74" s="132" t="s">
        <v>312</v>
      </c>
      <c r="D74" s="132" t="s">
        <v>313</v>
      </c>
      <c r="E74" s="43">
        <v>11</v>
      </c>
      <c r="F74" s="26" t="s">
        <v>413</v>
      </c>
      <c r="G74" s="26"/>
      <c r="H74" s="61">
        <f>SUM(H75:H79)</f>
        <v>16</v>
      </c>
      <c r="I74" s="30" t="s">
        <v>338</v>
      </c>
      <c r="J74" s="30">
        <v>116</v>
      </c>
      <c r="K74" s="30">
        <v>7224801645</v>
      </c>
      <c r="L74" s="27"/>
      <c r="M74" s="61">
        <f>SUM(M75:M79)</f>
        <v>10</v>
      </c>
      <c r="N74" s="27">
        <v>6040440000</v>
      </c>
      <c r="O74" s="27"/>
      <c r="P74" s="37" t="s">
        <v>414</v>
      </c>
      <c r="Q74" s="37">
        <v>92</v>
      </c>
      <c r="R74" s="83">
        <v>43831</v>
      </c>
      <c r="S74" s="83">
        <v>44175</v>
      </c>
      <c r="T74" s="61" t="e">
        <f>+J74-P74</f>
        <v>#VALUE!</v>
      </c>
      <c r="U74" s="62">
        <f>+M74/H74</f>
        <v>0.625</v>
      </c>
      <c r="V74" s="62">
        <f>+Q74/J74</f>
        <v>0.7931034482758621</v>
      </c>
      <c r="W74" s="62">
        <f>+N74/K74</f>
        <v>0.8360700122722885</v>
      </c>
      <c r="X74" s="147" t="s">
        <v>339</v>
      </c>
    </row>
    <row r="75" spans="1:24" ht="21.75" customHeight="1" x14ac:dyDescent="0.2">
      <c r="A75" s="133"/>
      <c r="B75" s="133"/>
      <c r="C75" s="133"/>
      <c r="D75" s="133"/>
      <c r="E75" s="44" t="s">
        <v>180</v>
      </c>
      <c r="F75" s="73" t="s">
        <v>138</v>
      </c>
      <c r="G75" s="34" t="s">
        <v>145</v>
      </c>
      <c r="H75" s="35">
        <v>1</v>
      </c>
      <c r="I75" s="76" t="s">
        <v>143</v>
      </c>
      <c r="J75" s="116" t="s">
        <v>55</v>
      </c>
      <c r="K75" s="116"/>
      <c r="L75" s="116"/>
      <c r="M75" s="36">
        <v>1</v>
      </c>
      <c r="N75" s="116" t="s">
        <v>55</v>
      </c>
      <c r="O75" s="116"/>
      <c r="P75" s="116"/>
      <c r="Q75" s="116"/>
      <c r="R75" s="116"/>
      <c r="S75" s="116"/>
      <c r="T75" s="116"/>
      <c r="U75" s="116"/>
      <c r="V75" s="116"/>
      <c r="W75" s="116"/>
      <c r="X75" s="120"/>
    </row>
    <row r="76" spans="1:24" ht="21.95" customHeight="1" x14ac:dyDescent="0.2">
      <c r="A76" s="133"/>
      <c r="B76" s="133"/>
      <c r="C76" s="133"/>
      <c r="D76" s="133"/>
      <c r="E76" s="44" t="s">
        <v>181</v>
      </c>
      <c r="F76" s="74" t="s">
        <v>139</v>
      </c>
      <c r="G76" s="34" t="s">
        <v>145</v>
      </c>
      <c r="H76" s="35">
        <v>1</v>
      </c>
      <c r="I76" s="77" t="s">
        <v>144</v>
      </c>
      <c r="J76" s="116"/>
      <c r="K76" s="116"/>
      <c r="L76" s="116"/>
      <c r="M76" s="36">
        <v>1</v>
      </c>
      <c r="N76" s="116"/>
      <c r="O76" s="116"/>
      <c r="P76" s="116"/>
      <c r="Q76" s="116"/>
      <c r="R76" s="116"/>
      <c r="S76" s="116"/>
      <c r="T76" s="116"/>
      <c r="U76" s="116"/>
      <c r="V76" s="116"/>
      <c r="W76" s="116"/>
      <c r="X76" s="120"/>
    </row>
    <row r="77" spans="1:24" ht="21.95" customHeight="1" x14ac:dyDescent="0.2">
      <c r="A77" s="133"/>
      <c r="B77" s="133"/>
      <c r="C77" s="133"/>
      <c r="D77" s="133"/>
      <c r="E77" s="44" t="s">
        <v>182</v>
      </c>
      <c r="F77" s="74" t="s">
        <v>140</v>
      </c>
      <c r="G77" s="34" t="s">
        <v>145</v>
      </c>
      <c r="H77" s="35">
        <v>1</v>
      </c>
      <c r="I77" s="77" t="s">
        <v>143</v>
      </c>
      <c r="J77" s="116"/>
      <c r="K77" s="116"/>
      <c r="L77" s="116"/>
      <c r="M77" s="36">
        <v>1</v>
      </c>
      <c r="N77" s="116"/>
      <c r="O77" s="116"/>
      <c r="P77" s="116"/>
      <c r="Q77" s="116"/>
      <c r="R77" s="116"/>
      <c r="S77" s="116"/>
      <c r="T77" s="116"/>
      <c r="U77" s="116"/>
      <c r="V77" s="116"/>
      <c r="W77" s="116"/>
      <c r="X77" s="120"/>
    </row>
    <row r="78" spans="1:24" ht="21.95" customHeight="1" x14ac:dyDescent="0.2">
      <c r="A78" s="133"/>
      <c r="B78" s="133"/>
      <c r="C78" s="133"/>
      <c r="D78" s="133"/>
      <c r="E78" s="44" t="s">
        <v>183</v>
      </c>
      <c r="F78" s="74" t="s">
        <v>141</v>
      </c>
      <c r="G78" s="34" t="s">
        <v>145</v>
      </c>
      <c r="H78" s="35">
        <v>1</v>
      </c>
      <c r="I78" s="77" t="s">
        <v>143</v>
      </c>
      <c r="J78" s="116"/>
      <c r="K78" s="116"/>
      <c r="L78" s="116"/>
      <c r="M78" s="36">
        <v>1</v>
      </c>
      <c r="N78" s="116"/>
      <c r="O78" s="116"/>
      <c r="P78" s="116"/>
      <c r="Q78" s="116"/>
      <c r="R78" s="116"/>
      <c r="S78" s="116"/>
      <c r="T78" s="116"/>
      <c r="U78" s="116"/>
      <c r="V78" s="116"/>
      <c r="W78" s="116"/>
      <c r="X78" s="120"/>
    </row>
    <row r="79" spans="1:24" ht="21.95" customHeight="1" x14ac:dyDescent="0.2">
      <c r="A79" s="133"/>
      <c r="B79" s="133"/>
      <c r="C79" s="133"/>
      <c r="D79" s="133"/>
      <c r="E79" s="44" t="s">
        <v>184</v>
      </c>
      <c r="F79" s="75" t="s">
        <v>147</v>
      </c>
      <c r="G79" s="34" t="s">
        <v>146</v>
      </c>
      <c r="H79" s="35">
        <v>12</v>
      </c>
      <c r="I79" s="78" t="s">
        <v>148</v>
      </c>
      <c r="J79" s="116"/>
      <c r="K79" s="116"/>
      <c r="L79" s="116"/>
      <c r="M79" s="36">
        <v>6</v>
      </c>
      <c r="N79" s="116"/>
      <c r="O79" s="116"/>
      <c r="P79" s="116"/>
      <c r="Q79" s="116"/>
      <c r="R79" s="116"/>
      <c r="S79" s="116"/>
      <c r="T79" s="116"/>
      <c r="U79" s="116"/>
      <c r="V79" s="116"/>
      <c r="W79" s="116"/>
      <c r="X79" s="120"/>
    </row>
    <row r="80" spans="1:24" ht="45.75" customHeight="1" x14ac:dyDescent="0.2">
      <c r="A80" s="132" t="s">
        <v>310</v>
      </c>
      <c r="B80" s="132" t="s">
        <v>330</v>
      </c>
      <c r="C80" s="132" t="s">
        <v>312</v>
      </c>
      <c r="D80" s="132" t="s">
        <v>313</v>
      </c>
      <c r="E80" s="43">
        <v>12</v>
      </c>
      <c r="F80" s="26" t="s">
        <v>415</v>
      </c>
      <c r="G80" s="26"/>
      <c r="H80" s="61">
        <f>SUM(H81:H85)</f>
        <v>4</v>
      </c>
      <c r="I80" s="30" t="s">
        <v>340</v>
      </c>
      <c r="J80" s="30">
        <v>0</v>
      </c>
      <c r="K80" s="30">
        <v>2500000000</v>
      </c>
      <c r="L80" s="27"/>
      <c r="M80" s="61">
        <f>SUM(M81:M85)</f>
        <v>3</v>
      </c>
      <c r="N80" s="27">
        <v>0</v>
      </c>
      <c r="O80" s="27"/>
      <c r="P80" s="37"/>
      <c r="Q80" s="37">
        <v>0</v>
      </c>
      <c r="R80" s="37"/>
      <c r="S80" s="37"/>
      <c r="T80" s="61">
        <f>+J80-P80</f>
        <v>0</v>
      </c>
      <c r="U80" s="62">
        <f>+M80/H80</f>
        <v>0.75</v>
      </c>
      <c r="V80" s="62" t="e">
        <f>+Q80/J80</f>
        <v>#DIV/0!</v>
      </c>
      <c r="W80" s="84">
        <f>+N80/K80</f>
        <v>0</v>
      </c>
      <c r="X80" s="144" t="s">
        <v>416</v>
      </c>
    </row>
    <row r="81" spans="1:24" ht="21.75" customHeight="1" x14ac:dyDescent="0.2">
      <c r="A81" s="133"/>
      <c r="B81" s="133"/>
      <c r="C81" s="133"/>
      <c r="D81" s="133"/>
      <c r="E81" s="44" t="s">
        <v>185</v>
      </c>
      <c r="F81" s="73" t="s">
        <v>138</v>
      </c>
      <c r="G81" s="34" t="s">
        <v>145</v>
      </c>
      <c r="H81" s="35">
        <v>1</v>
      </c>
      <c r="I81" s="76" t="s">
        <v>143</v>
      </c>
      <c r="J81" s="116" t="s">
        <v>55</v>
      </c>
      <c r="K81" s="116"/>
      <c r="L81" s="116"/>
      <c r="M81" s="36">
        <v>1</v>
      </c>
      <c r="N81" s="116" t="s">
        <v>55</v>
      </c>
      <c r="O81" s="116"/>
      <c r="P81" s="116"/>
      <c r="Q81" s="116"/>
      <c r="R81" s="116"/>
      <c r="S81" s="116"/>
      <c r="T81" s="116"/>
      <c r="U81" s="116"/>
      <c r="V81" s="116"/>
      <c r="W81" s="142"/>
      <c r="X81" s="145"/>
    </row>
    <row r="82" spans="1:24" ht="21.95" customHeight="1" x14ac:dyDescent="0.2">
      <c r="A82" s="133"/>
      <c r="B82" s="133"/>
      <c r="C82" s="133"/>
      <c r="D82" s="133"/>
      <c r="E82" s="44" t="s">
        <v>186</v>
      </c>
      <c r="F82" s="74" t="s">
        <v>139</v>
      </c>
      <c r="G82" s="34" t="s">
        <v>145</v>
      </c>
      <c r="H82" s="35">
        <v>1</v>
      </c>
      <c r="I82" s="77" t="s">
        <v>144</v>
      </c>
      <c r="J82" s="116"/>
      <c r="K82" s="116"/>
      <c r="L82" s="116"/>
      <c r="M82" s="36">
        <v>1</v>
      </c>
      <c r="N82" s="116"/>
      <c r="O82" s="116"/>
      <c r="P82" s="116"/>
      <c r="Q82" s="116"/>
      <c r="R82" s="116"/>
      <c r="S82" s="116"/>
      <c r="T82" s="116"/>
      <c r="U82" s="116"/>
      <c r="V82" s="116"/>
      <c r="W82" s="142"/>
      <c r="X82" s="145"/>
    </row>
    <row r="83" spans="1:24" ht="21.95" customHeight="1" x14ac:dyDescent="0.2">
      <c r="A83" s="133"/>
      <c r="B83" s="133"/>
      <c r="C83" s="133"/>
      <c r="D83" s="133"/>
      <c r="E83" s="44" t="s">
        <v>187</v>
      </c>
      <c r="F83" s="74" t="s">
        <v>140</v>
      </c>
      <c r="G83" s="34" t="s">
        <v>145</v>
      </c>
      <c r="H83" s="35">
        <v>1</v>
      </c>
      <c r="I83" s="77" t="s">
        <v>143</v>
      </c>
      <c r="J83" s="116"/>
      <c r="K83" s="116"/>
      <c r="L83" s="116"/>
      <c r="M83" s="36">
        <v>1</v>
      </c>
      <c r="N83" s="116"/>
      <c r="O83" s="116"/>
      <c r="P83" s="116"/>
      <c r="Q83" s="116"/>
      <c r="R83" s="116"/>
      <c r="S83" s="116"/>
      <c r="T83" s="116"/>
      <c r="U83" s="116"/>
      <c r="V83" s="116"/>
      <c r="W83" s="142"/>
      <c r="X83" s="145"/>
    </row>
    <row r="84" spans="1:24" ht="21.95" customHeight="1" x14ac:dyDescent="0.2">
      <c r="A84" s="133"/>
      <c r="B84" s="133"/>
      <c r="C84" s="133"/>
      <c r="D84" s="133"/>
      <c r="E84" s="44" t="s">
        <v>188</v>
      </c>
      <c r="F84" s="74" t="s">
        <v>141</v>
      </c>
      <c r="G84" s="34" t="s">
        <v>145</v>
      </c>
      <c r="H84" s="35">
        <v>1</v>
      </c>
      <c r="I84" s="77" t="s">
        <v>143</v>
      </c>
      <c r="J84" s="116"/>
      <c r="K84" s="116"/>
      <c r="L84" s="116"/>
      <c r="M84" s="36"/>
      <c r="N84" s="116"/>
      <c r="O84" s="116"/>
      <c r="P84" s="116"/>
      <c r="Q84" s="116"/>
      <c r="R84" s="116"/>
      <c r="S84" s="116"/>
      <c r="T84" s="116"/>
      <c r="U84" s="116"/>
      <c r="V84" s="116"/>
      <c r="W84" s="142"/>
      <c r="X84" s="145"/>
    </row>
    <row r="85" spans="1:24" ht="21.95" customHeight="1" x14ac:dyDescent="0.2">
      <c r="A85" s="133"/>
      <c r="B85" s="133"/>
      <c r="C85" s="133"/>
      <c r="D85" s="133"/>
      <c r="E85" s="44" t="s">
        <v>189</v>
      </c>
      <c r="F85" s="75" t="s">
        <v>147</v>
      </c>
      <c r="G85" s="34" t="s">
        <v>146</v>
      </c>
      <c r="H85" s="35"/>
      <c r="I85" s="78" t="s">
        <v>148</v>
      </c>
      <c r="J85" s="116"/>
      <c r="K85" s="116"/>
      <c r="L85" s="116"/>
      <c r="M85" s="36"/>
      <c r="N85" s="116"/>
      <c r="O85" s="116"/>
      <c r="P85" s="116"/>
      <c r="Q85" s="116"/>
      <c r="R85" s="116"/>
      <c r="S85" s="116"/>
      <c r="T85" s="116"/>
      <c r="U85" s="116"/>
      <c r="V85" s="116"/>
      <c r="W85" s="142"/>
      <c r="X85" s="146"/>
    </row>
    <row r="86" spans="1:24" ht="31.5" customHeight="1" x14ac:dyDescent="0.2">
      <c r="A86" s="132" t="s">
        <v>310</v>
      </c>
      <c r="B86" s="132" t="s">
        <v>330</v>
      </c>
      <c r="C86" s="132" t="s">
        <v>312</v>
      </c>
      <c r="D86" s="132" t="s">
        <v>313</v>
      </c>
      <c r="E86" s="43">
        <v>13</v>
      </c>
      <c r="F86" s="26" t="s">
        <v>417</v>
      </c>
      <c r="G86" s="26"/>
      <c r="H86" s="61">
        <f>SUM(H87:H91)</f>
        <v>13</v>
      </c>
      <c r="I86" s="30" t="s">
        <v>341</v>
      </c>
      <c r="J86" s="30">
        <v>25</v>
      </c>
      <c r="K86" s="30">
        <v>1980797675</v>
      </c>
      <c r="L86" s="27"/>
      <c r="M86" s="61">
        <f>SUM(M87:M91)</f>
        <v>10</v>
      </c>
      <c r="N86" s="27">
        <v>1769671848</v>
      </c>
      <c r="O86" s="27"/>
      <c r="P86" s="37" t="s">
        <v>418</v>
      </c>
      <c r="Q86" s="37">
        <v>24</v>
      </c>
      <c r="R86" s="83">
        <v>43831</v>
      </c>
      <c r="S86" s="83">
        <v>44099</v>
      </c>
      <c r="T86" s="80">
        <f>+J86-Q86</f>
        <v>1</v>
      </c>
      <c r="U86" s="62">
        <f>+M86/H86</f>
        <v>0.76923076923076927</v>
      </c>
      <c r="V86" s="62">
        <f>+Q86/J86</f>
        <v>0.96</v>
      </c>
      <c r="W86" s="84">
        <f>+N86/K86</f>
        <v>0.89341373444412997</v>
      </c>
      <c r="X86" s="144" t="s">
        <v>342</v>
      </c>
    </row>
    <row r="87" spans="1:24" ht="21.75" customHeight="1" x14ac:dyDescent="0.2">
      <c r="A87" s="133"/>
      <c r="B87" s="133"/>
      <c r="C87" s="133"/>
      <c r="D87" s="133"/>
      <c r="E87" s="44" t="s">
        <v>190</v>
      </c>
      <c r="F87" s="73" t="s">
        <v>138</v>
      </c>
      <c r="G87" s="34" t="s">
        <v>145</v>
      </c>
      <c r="H87" s="35">
        <v>1</v>
      </c>
      <c r="I87" s="76" t="s">
        <v>143</v>
      </c>
      <c r="J87" s="116" t="s">
        <v>55</v>
      </c>
      <c r="K87" s="116"/>
      <c r="L87" s="116"/>
      <c r="M87" s="36">
        <v>1</v>
      </c>
      <c r="N87" s="116" t="s">
        <v>55</v>
      </c>
      <c r="O87" s="116"/>
      <c r="P87" s="116"/>
      <c r="Q87" s="116"/>
      <c r="R87" s="116"/>
      <c r="S87" s="116"/>
      <c r="T87" s="116"/>
      <c r="U87" s="116"/>
      <c r="V87" s="116"/>
      <c r="W87" s="142"/>
      <c r="X87" s="145"/>
    </row>
    <row r="88" spans="1:24" ht="21.95" customHeight="1" x14ac:dyDescent="0.2">
      <c r="A88" s="133"/>
      <c r="B88" s="133"/>
      <c r="C88" s="133"/>
      <c r="D88" s="133"/>
      <c r="E88" s="44" t="s">
        <v>191</v>
      </c>
      <c r="F88" s="74" t="s">
        <v>139</v>
      </c>
      <c r="G88" s="34" t="s">
        <v>145</v>
      </c>
      <c r="H88" s="35">
        <v>1</v>
      </c>
      <c r="I88" s="77" t="s">
        <v>144</v>
      </c>
      <c r="J88" s="116"/>
      <c r="K88" s="116"/>
      <c r="L88" s="116"/>
      <c r="M88" s="36">
        <v>1</v>
      </c>
      <c r="N88" s="116"/>
      <c r="O88" s="116"/>
      <c r="P88" s="116"/>
      <c r="Q88" s="116"/>
      <c r="R88" s="116"/>
      <c r="S88" s="116"/>
      <c r="T88" s="116"/>
      <c r="U88" s="116"/>
      <c r="V88" s="116"/>
      <c r="W88" s="142"/>
      <c r="X88" s="145"/>
    </row>
    <row r="89" spans="1:24" ht="21.95" customHeight="1" x14ac:dyDescent="0.2">
      <c r="A89" s="133"/>
      <c r="B89" s="133"/>
      <c r="C89" s="133"/>
      <c r="D89" s="133"/>
      <c r="E89" s="44" t="s">
        <v>192</v>
      </c>
      <c r="F89" s="74" t="s">
        <v>140</v>
      </c>
      <c r="G89" s="34" t="s">
        <v>145</v>
      </c>
      <c r="H89" s="35">
        <v>1</v>
      </c>
      <c r="I89" s="77" t="s">
        <v>143</v>
      </c>
      <c r="J89" s="116"/>
      <c r="K89" s="116"/>
      <c r="L89" s="116"/>
      <c r="M89" s="36">
        <v>1</v>
      </c>
      <c r="N89" s="116"/>
      <c r="O89" s="116"/>
      <c r="P89" s="116"/>
      <c r="Q89" s="116"/>
      <c r="R89" s="116"/>
      <c r="S89" s="116"/>
      <c r="T89" s="116"/>
      <c r="U89" s="116"/>
      <c r="V89" s="116"/>
      <c r="W89" s="142"/>
      <c r="X89" s="145"/>
    </row>
    <row r="90" spans="1:24" ht="21.95" customHeight="1" x14ac:dyDescent="0.2">
      <c r="A90" s="133"/>
      <c r="B90" s="133"/>
      <c r="C90" s="133"/>
      <c r="D90" s="133"/>
      <c r="E90" s="44" t="s">
        <v>193</v>
      </c>
      <c r="F90" s="74" t="s">
        <v>141</v>
      </c>
      <c r="G90" s="34" t="s">
        <v>145</v>
      </c>
      <c r="H90" s="35">
        <v>1</v>
      </c>
      <c r="I90" s="77" t="s">
        <v>143</v>
      </c>
      <c r="J90" s="116"/>
      <c r="K90" s="116"/>
      <c r="L90" s="116"/>
      <c r="M90" s="36">
        <v>1</v>
      </c>
      <c r="N90" s="116"/>
      <c r="O90" s="116"/>
      <c r="P90" s="116"/>
      <c r="Q90" s="116"/>
      <c r="R90" s="116"/>
      <c r="S90" s="116"/>
      <c r="T90" s="116"/>
      <c r="U90" s="116"/>
      <c r="V90" s="116"/>
      <c r="W90" s="142"/>
      <c r="X90" s="145"/>
    </row>
    <row r="91" spans="1:24" ht="21.95" customHeight="1" x14ac:dyDescent="0.2">
      <c r="A91" s="133"/>
      <c r="B91" s="133"/>
      <c r="C91" s="133"/>
      <c r="D91" s="133"/>
      <c r="E91" s="44" t="s">
        <v>194</v>
      </c>
      <c r="F91" s="75" t="s">
        <v>147</v>
      </c>
      <c r="G91" s="34" t="s">
        <v>146</v>
      </c>
      <c r="H91" s="35">
        <v>9</v>
      </c>
      <c r="I91" s="78" t="s">
        <v>148</v>
      </c>
      <c r="J91" s="116"/>
      <c r="K91" s="116"/>
      <c r="L91" s="116"/>
      <c r="M91" s="36">
        <v>6</v>
      </c>
      <c r="N91" s="116"/>
      <c r="O91" s="116"/>
      <c r="P91" s="116"/>
      <c r="Q91" s="116"/>
      <c r="R91" s="116"/>
      <c r="S91" s="116"/>
      <c r="T91" s="116"/>
      <c r="U91" s="116"/>
      <c r="V91" s="116"/>
      <c r="W91" s="142"/>
      <c r="X91" s="146"/>
    </row>
    <row r="92" spans="1:24" ht="21.95" customHeight="1" x14ac:dyDescent="0.2">
      <c r="A92" s="132" t="s">
        <v>310</v>
      </c>
      <c r="B92" s="132" t="s">
        <v>330</v>
      </c>
      <c r="C92" s="132" t="s">
        <v>312</v>
      </c>
      <c r="D92" s="132" t="s">
        <v>313</v>
      </c>
      <c r="E92" s="43">
        <v>14</v>
      </c>
      <c r="F92" s="26" t="s">
        <v>419</v>
      </c>
      <c r="G92" s="26"/>
      <c r="H92" s="61">
        <f>SUM(H93:H97)</f>
        <v>10</v>
      </c>
      <c r="I92" s="30" t="s">
        <v>344</v>
      </c>
      <c r="J92" s="30">
        <v>5</v>
      </c>
      <c r="K92" s="30">
        <v>3318561952</v>
      </c>
      <c r="L92" s="27"/>
      <c r="M92" s="61">
        <f>SUM(M93:M97)</f>
        <v>4</v>
      </c>
      <c r="N92" s="27">
        <v>0</v>
      </c>
      <c r="O92" s="27"/>
      <c r="P92" s="37" t="s">
        <v>420</v>
      </c>
      <c r="Q92" s="37">
        <v>2</v>
      </c>
      <c r="R92" s="83">
        <v>44022</v>
      </c>
      <c r="S92" s="83">
        <v>44195</v>
      </c>
      <c r="T92" s="80">
        <f>+J92-Q92</f>
        <v>3</v>
      </c>
      <c r="U92" s="62">
        <f>+M92/H92</f>
        <v>0.4</v>
      </c>
      <c r="V92" s="62">
        <f>+Q92/J92</f>
        <v>0.4</v>
      </c>
      <c r="W92" s="62">
        <f>+N92/K92</f>
        <v>0</v>
      </c>
      <c r="X92" s="144" t="s">
        <v>421</v>
      </c>
    </row>
    <row r="93" spans="1:24" ht="21.75" customHeight="1" x14ac:dyDescent="0.2">
      <c r="A93" s="133"/>
      <c r="B93" s="133"/>
      <c r="C93" s="133"/>
      <c r="D93" s="133"/>
      <c r="E93" s="44" t="s">
        <v>195</v>
      </c>
      <c r="F93" s="73" t="s">
        <v>138</v>
      </c>
      <c r="G93" s="34" t="s">
        <v>145</v>
      </c>
      <c r="H93" s="35">
        <v>1</v>
      </c>
      <c r="I93" s="76" t="s">
        <v>143</v>
      </c>
      <c r="J93" s="116" t="s">
        <v>55</v>
      </c>
      <c r="K93" s="116"/>
      <c r="L93" s="116"/>
      <c r="M93" s="36">
        <v>1</v>
      </c>
      <c r="N93" s="116" t="s">
        <v>55</v>
      </c>
      <c r="O93" s="116"/>
      <c r="P93" s="116"/>
      <c r="Q93" s="116"/>
      <c r="R93" s="116"/>
      <c r="S93" s="116"/>
      <c r="T93" s="116"/>
      <c r="U93" s="116"/>
      <c r="V93" s="116"/>
      <c r="W93" s="116"/>
      <c r="X93" s="145"/>
    </row>
    <row r="94" spans="1:24" ht="21.95" customHeight="1" x14ac:dyDescent="0.2">
      <c r="A94" s="133"/>
      <c r="B94" s="133"/>
      <c r="C94" s="133"/>
      <c r="D94" s="133"/>
      <c r="E94" s="44" t="s">
        <v>196</v>
      </c>
      <c r="F94" s="74" t="s">
        <v>139</v>
      </c>
      <c r="G94" s="34" t="s">
        <v>145</v>
      </c>
      <c r="H94" s="35">
        <v>1</v>
      </c>
      <c r="I94" s="77" t="s">
        <v>144</v>
      </c>
      <c r="J94" s="116"/>
      <c r="K94" s="116"/>
      <c r="L94" s="116"/>
      <c r="M94" s="36">
        <v>1</v>
      </c>
      <c r="N94" s="116"/>
      <c r="O94" s="116"/>
      <c r="P94" s="116"/>
      <c r="Q94" s="116"/>
      <c r="R94" s="116"/>
      <c r="S94" s="116"/>
      <c r="T94" s="116"/>
      <c r="U94" s="116"/>
      <c r="V94" s="116"/>
      <c r="W94" s="116"/>
      <c r="X94" s="145"/>
    </row>
    <row r="95" spans="1:24" ht="21.95" customHeight="1" x14ac:dyDescent="0.2">
      <c r="A95" s="133"/>
      <c r="B95" s="133"/>
      <c r="C95" s="133"/>
      <c r="D95" s="133"/>
      <c r="E95" s="44" t="s">
        <v>197</v>
      </c>
      <c r="F95" s="74" t="s">
        <v>140</v>
      </c>
      <c r="G95" s="34" t="s">
        <v>145</v>
      </c>
      <c r="H95" s="35">
        <v>1</v>
      </c>
      <c r="I95" s="77" t="s">
        <v>143</v>
      </c>
      <c r="J95" s="116"/>
      <c r="K95" s="116"/>
      <c r="L95" s="116"/>
      <c r="M95" s="36">
        <v>1</v>
      </c>
      <c r="N95" s="116"/>
      <c r="O95" s="116"/>
      <c r="P95" s="116"/>
      <c r="Q95" s="116"/>
      <c r="R95" s="116"/>
      <c r="S95" s="116"/>
      <c r="T95" s="116"/>
      <c r="U95" s="116"/>
      <c r="V95" s="116"/>
      <c r="W95" s="116"/>
      <c r="X95" s="145"/>
    </row>
    <row r="96" spans="1:24" ht="21.95" customHeight="1" x14ac:dyDescent="0.2">
      <c r="A96" s="133"/>
      <c r="B96" s="133"/>
      <c r="C96" s="133"/>
      <c r="D96" s="133"/>
      <c r="E96" s="44" t="s">
        <v>198</v>
      </c>
      <c r="F96" s="74" t="s">
        <v>141</v>
      </c>
      <c r="G96" s="34" t="s">
        <v>145</v>
      </c>
      <c r="H96" s="35">
        <v>1</v>
      </c>
      <c r="I96" s="77" t="s">
        <v>143</v>
      </c>
      <c r="J96" s="116"/>
      <c r="K96" s="116"/>
      <c r="L96" s="116"/>
      <c r="M96" s="36">
        <v>1</v>
      </c>
      <c r="N96" s="116"/>
      <c r="O96" s="116"/>
      <c r="P96" s="116"/>
      <c r="Q96" s="116"/>
      <c r="R96" s="116"/>
      <c r="S96" s="116"/>
      <c r="T96" s="116"/>
      <c r="U96" s="116"/>
      <c r="V96" s="116"/>
      <c r="W96" s="116"/>
      <c r="X96" s="145"/>
    </row>
    <row r="97" spans="1:24" ht="21.95" customHeight="1" x14ac:dyDescent="0.2">
      <c r="A97" s="133"/>
      <c r="B97" s="133"/>
      <c r="C97" s="133"/>
      <c r="D97" s="133"/>
      <c r="E97" s="44" t="s">
        <v>199</v>
      </c>
      <c r="F97" s="75" t="s">
        <v>147</v>
      </c>
      <c r="G97" s="34" t="s">
        <v>146</v>
      </c>
      <c r="H97" s="35">
        <v>6</v>
      </c>
      <c r="I97" s="78" t="s">
        <v>148</v>
      </c>
      <c r="J97" s="116"/>
      <c r="K97" s="116"/>
      <c r="L97" s="116"/>
      <c r="M97" s="36">
        <v>0</v>
      </c>
      <c r="N97" s="116"/>
      <c r="O97" s="116"/>
      <c r="P97" s="116"/>
      <c r="Q97" s="116"/>
      <c r="R97" s="116"/>
      <c r="S97" s="116"/>
      <c r="T97" s="116"/>
      <c r="U97" s="116"/>
      <c r="V97" s="116"/>
      <c r="W97" s="116"/>
      <c r="X97" s="146"/>
    </row>
    <row r="98" spans="1:24" ht="21.95" customHeight="1" x14ac:dyDescent="0.2">
      <c r="A98" s="132" t="s">
        <v>310</v>
      </c>
      <c r="B98" s="132" t="s">
        <v>325</v>
      </c>
      <c r="C98" s="132" t="s">
        <v>312</v>
      </c>
      <c r="D98" s="132" t="s">
        <v>313</v>
      </c>
      <c r="E98" s="43">
        <v>15</v>
      </c>
      <c r="F98" s="26" t="s">
        <v>347</v>
      </c>
      <c r="G98" s="26"/>
      <c r="H98" s="61">
        <f>SUM(H99:H103)</f>
        <v>11</v>
      </c>
      <c r="I98" s="30" t="s">
        <v>348</v>
      </c>
      <c r="J98" s="30">
        <v>1</v>
      </c>
      <c r="K98" s="30">
        <v>525400000</v>
      </c>
      <c r="L98" s="27"/>
      <c r="M98" s="61">
        <f>SUM(M99:M103)</f>
        <v>5</v>
      </c>
      <c r="N98" s="27">
        <v>412500000</v>
      </c>
      <c r="O98" s="27"/>
      <c r="P98" s="37" t="s">
        <v>422</v>
      </c>
      <c r="Q98" s="37">
        <v>1</v>
      </c>
      <c r="R98" s="83">
        <v>43977</v>
      </c>
      <c r="S98" s="83">
        <v>44196</v>
      </c>
      <c r="T98" s="80">
        <f>+J98-Q98</f>
        <v>0</v>
      </c>
      <c r="U98" s="62">
        <f>+M98/H98</f>
        <v>0.45454545454545453</v>
      </c>
      <c r="V98" s="62">
        <f>+Q98/J98</f>
        <v>1</v>
      </c>
      <c r="W98" s="62">
        <f>+N98/K98</f>
        <v>0.78511610201751048</v>
      </c>
      <c r="X98" s="144" t="s">
        <v>349</v>
      </c>
    </row>
    <row r="99" spans="1:24" ht="21.75" customHeight="1" x14ac:dyDescent="0.2">
      <c r="A99" s="133"/>
      <c r="B99" s="133"/>
      <c r="C99" s="133"/>
      <c r="D99" s="133"/>
      <c r="E99" s="44" t="s">
        <v>200</v>
      </c>
      <c r="F99" s="73" t="s">
        <v>138</v>
      </c>
      <c r="G99" s="34" t="s">
        <v>145</v>
      </c>
      <c r="H99" s="35">
        <v>1</v>
      </c>
      <c r="I99" s="76" t="s">
        <v>143</v>
      </c>
      <c r="J99" s="116" t="s">
        <v>55</v>
      </c>
      <c r="K99" s="116"/>
      <c r="L99" s="116"/>
      <c r="M99" s="36">
        <v>1</v>
      </c>
      <c r="N99" s="116" t="s">
        <v>55</v>
      </c>
      <c r="O99" s="116"/>
      <c r="P99" s="116"/>
      <c r="Q99" s="116"/>
      <c r="R99" s="116"/>
      <c r="S99" s="116"/>
      <c r="T99" s="116"/>
      <c r="U99" s="116"/>
      <c r="V99" s="116"/>
      <c r="W99" s="116"/>
      <c r="X99" s="145"/>
    </row>
    <row r="100" spans="1:24" ht="21.95" customHeight="1" x14ac:dyDescent="0.2">
      <c r="A100" s="133"/>
      <c r="B100" s="133"/>
      <c r="C100" s="133"/>
      <c r="D100" s="133"/>
      <c r="E100" s="44" t="s">
        <v>201</v>
      </c>
      <c r="F100" s="74" t="s">
        <v>139</v>
      </c>
      <c r="G100" s="34" t="s">
        <v>145</v>
      </c>
      <c r="H100" s="35">
        <v>1</v>
      </c>
      <c r="I100" s="77" t="s">
        <v>144</v>
      </c>
      <c r="J100" s="116"/>
      <c r="K100" s="116"/>
      <c r="L100" s="116"/>
      <c r="M100" s="36">
        <v>1</v>
      </c>
      <c r="N100" s="116"/>
      <c r="O100" s="116"/>
      <c r="P100" s="116"/>
      <c r="Q100" s="116"/>
      <c r="R100" s="116"/>
      <c r="S100" s="116"/>
      <c r="T100" s="116"/>
      <c r="U100" s="116"/>
      <c r="V100" s="116"/>
      <c r="W100" s="116"/>
      <c r="X100" s="145"/>
    </row>
    <row r="101" spans="1:24" ht="21.95" customHeight="1" x14ac:dyDescent="0.2">
      <c r="A101" s="133"/>
      <c r="B101" s="133"/>
      <c r="C101" s="133"/>
      <c r="D101" s="133"/>
      <c r="E101" s="44" t="s">
        <v>202</v>
      </c>
      <c r="F101" s="74" t="s">
        <v>140</v>
      </c>
      <c r="G101" s="34" t="s">
        <v>145</v>
      </c>
      <c r="H101" s="35">
        <v>1</v>
      </c>
      <c r="I101" s="77" t="s">
        <v>143</v>
      </c>
      <c r="J101" s="116"/>
      <c r="K101" s="116"/>
      <c r="L101" s="116"/>
      <c r="M101" s="36">
        <v>1</v>
      </c>
      <c r="N101" s="116"/>
      <c r="O101" s="116"/>
      <c r="P101" s="116"/>
      <c r="Q101" s="116"/>
      <c r="R101" s="116"/>
      <c r="S101" s="116"/>
      <c r="T101" s="116"/>
      <c r="U101" s="116"/>
      <c r="V101" s="116"/>
      <c r="W101" s="116"/>
      <c r="X101" s="145"/>
    </row>
    <row r="102" spans="1:24" ht="21.95" customHeight="1" x14ac:dyDescent="0.2">
      <c r="A102" s="133"/>
      <c r="B102" s="133"/>
      <c r="C102" s="133"/>
      <c r="D102" s="133"/>
      <c r="E102" s="44" t="s">
        <v>203</v>
      </c>
      <c r="F102" s="74" t="s">
        <v>141</v>
      </c>
      <c r="G102" s="34" t="s">
        <v>145</v>
      </c>
      <c r="H102" s="35">
        <v>1</v>
      </c>
      <c r="I102" s="77" t="s">
        <v>143</v>
      </c>
      <c r="J102" s="116"/>
      <c r="K102" s="116"/>
      <c r="L102" s="116"/>
      <c r="M102" s="36">
        <v>1</v>
      </c>
      <c r="N102" s="116"/>
      <c r="O102" s="116"/>
      <c r="P102" s="116"/>
      <c r="Q102" s="116"/>
      <c r="R102" s="116"/>
      <c r="S102" s="116"/>
      <c r="T102" s="116"/>
      <c r="U102" s="116"/>
      <c r="V102" s="116"/>
      <c r="W102" s="116"/>
      <c r="X102" s="145"/>
    </row>
    <row r="103" spans="1:24" ht="21.95" customHeight="1" x14ac:dyDescent="0.2">
      <c r="A103" s="133"/>
      <c r="B103" s="133"/>
      <c r="C103" s="133"/>
      <c r="D103" s="133"/>
      <c r="E103" s="44" t="s">
        <v>204</v>
      </c>
      <c r="F103" s="75" t="s">
        <v>147</v>
      </c>
      <c r="G103" s="34" t="s">
        <v>146</v>
      </c>
      <c r="H103" s="35">
        <v>7</v>
      </c>
      <c r="I103" s="78" t="s">
        <v>148</v>
      </c>
      <c r="J103" s="116"/>
      <c r="K103" s="116"/>
      <c r="L103" s="116"/>
      <c r="M103" s="36">
        <v>1</v>
      </c>
      <c r="N103" s="116"/>
      <c r="O103" s="116"/>
      <c r="P103" s="116"/>
      <c r="Q103" s="116"/>
      <c r="R103" s="116"/>
      <c r="S103" s="116"/>
      <c r="T103" s="116"/>
      <c r="U103" s="116"/>
      <c r="V103" s="116"/>
      <c r="W103" s="116"/>
      <c r="X103" s="146"/>
    </row>
    <row r="104" spans="1:24" ht="21.95" customHeight="1" x14ac:dyDescent="0.2">
      <c r="A104" s="132" t="s">
        <v>310</v>
      </c>
      <c r="B104" s="132" t="s">
        <v>345</v>
      </c>
      <c r="C104" s="132" t="s">
        <v>312</v>
      </c>
      <c r="D104" s="132" t="s">
        <v>313</v>
      </c>
      <c r="E104" s="43">
        <v>16</v>
      </c>
      <c r="F104" s="26" t="s">
        <v>350</v>
      </c>
      <c r="G104" s="26"/>
      <c r="H104" s="61">
        <f>SUM(H105:H109)</f>
        <v>4</v>
      </c>
      <c r="I104" s="30" t="s">
        <v>346</v>
      </c>
      <c r="J104" s="30">
        <v>0</v>
      </c>
      <c r="K104" s="30">
        <v>360000000</v>
      </c>
      <c r="L104" s="27"/>
      <c r="M104" s="61">
        <f>SUM(M105:M109)</f>
        <v>3</v>
      </c>
      <c r="N104" s="27">
        <v>0</v>
      </c>
      <c r="O104" s="27"/>
      <c r="P104" s="87" t="s">
        <v>321</v>
      </c>
      <c r="Q104" s="37">
        <v>0</v>
      </c>
      <c r="R104" s="37"/>
      <c r="S104" s="37"/>
      <c r="T104" s="80">
        <f>+J104-Q104</f>
        <v>0</v>
      </c>
      <c r="U104" s="62">
        <f>+M104/H104</f>
        <v>0.75</v>
      </c>
      <c r="V104" s="62" t="e">
        <f>+Q104/J104</f>
        <v>#DIV/0!</v>
      </c>
      <c r="W104" s="62">
        <f>+N104/K104</f>
        <v>0</v>
      </c>
      <c r="X104" s="144" t="s">
        <v>421</v>
      </c>
    </row>
    <row r="105" spans="1:24" ht="21.75" customHeight="1" x14ac:dyDescent="0.2">
      <c r="A105" s="133"/>
      <c r="B105" s="133"/>
      <c r="C105" s="133"/>
      <c r="D105" s="133"/>
      <c r="E105" s="44" t="s">
        <v>205</v>
      </c>
      <c r="F105" s="73" t="s">
        <v>138</v>
      </c>
      <c r="G105" s="34" t="s">
        <v>145</v>
      </c>
      <c r="H105" s="35">
        <v>1</v>
      </c>
      <c r="I105" s="76" t="s">
        <v>143</v>
      </c>
      <c r="J105" s="116" t="s">
        <v>55</v>
      </c>
      <c r="K105" s="116"/>
      <c r="L105" s="116"/>
      <c r="M105" s="36">
        <v>1</v>
      </c>
      <c r="N105" s="116" t="s">
        <v>55</v>
      </c>
      <c r="O105" s="116"/>
      <c r="P105" s="116"/>
      <c r="Q105" s="116"/>
      <c r="R105" s="116"/>
      <c r="S105" s="116"/>
      <c r="T105" s="116"/>
      <c r="U105" s="116"/>
      <c r="V105" s="116"/>
      <c r="W105" s="116"/>
      <c r="X105" s="145"/>
    </row>
    <row r="106" spans="1:24" ht="21.95" customHeight="1" x14ac:dyDescent="0.2">
      <c r="A106" s="133"/>
      <c r="B106" s="133"/>
      <c r="C106" s="133"/>
      <c r="D106" s="133"/>
      <c r="E106" s="44" t="s">
        <v>206</v>
      </c>
      <c r="F106" s="74" t="s">
        <v>139</v>
      </c>
      <c r="G106" s="34" t="s">
        <v>145</v>
      </c>
      <c r="H106" s="35">
        <v>1</v>
      </c>
      <c r="I106" s="77" t="s">
        <v>144</v>
      </c>
      <c r="J106" s="116"/>
      <c r="K106" s="116"/>
      <c r="L106" s="116"/>
      <c r="M106" s="36">
        <v>1</v>
      </c>
      <c r="N106" s="116"/>
      <c r="O106" s="116"/>
      <c r="P106" s="116"/>
      <c r="Q106" s="116"/>
      <c r="R106" s="116"/>
      <c r="S106" s="116"/>
      <c r="T106" s="116"/>
      <c r="U106" s="116"/>
      <c r="V106" s="116"/>
      <c r="W106" s="116"/>
      <c r="X106" s="145"/>
    </row>
    <row r="107" spans="1:24" ht="21.95" customHeight="1" x14ac:dyDescent="0.2">
      <c r="A107" s="133"/>
      <c r="B107" s="133"/>
      <c r="C107" s="133"/>
      <c r="D107" s="133"/>
      <c r="E107" s="44" t="s">
        <v>207</v>
      </c>
      <c r="F107" s="74" t="s">
        <v>140</v>
      </c>
      <c r="G107" s="34" t="s">
        <v>145</v>
      </c>
      <c r="H107" s="35">
        <v>1</v>
      </c>
      <c r="I107" s="77" t="s">
        <v>143</v>
      </c>
      <c r="J107" s="116"/>
      <c r="K107" s="116"/>
      <c r="L107" s="116"/>
      <c r="M107" s="36">
        <v>1</v>
      </c>
      <c r="N107" s="116"/>
      <c r="O107" s="116"/>
      <c r="P107" s="116"/>
      <c r="Q107" s="116"/>
      <c r="R107" s="116"/>
      <c r="S107" s="116"/>
      <c r="T107" s="116"/>
      <c r="U107" s="116"/>
      <c r="V107" s="116"/>
      <c r="W107" s="116"/>
      <c r="X107" s="145"/>
    </row>
    <row r="108" spans="1:24" ht="21.95" customHeight="1" x14ac:dyDescent="0.2">
      <c r="A108" s="133"/>
      <c r="B108" s="133"/>
      <c r="C108" s="133"/>
      <c r="D108" s="133"/>
      <c r="E108" s="44" t="s">
        <v>208</v>
      </c>
      <c r="F108" s="74" t="s">
        <v>141</v>
      </c>
      <c r="G108" s="34" t="s">
        <v>145</v>
      </c>
      <c r="H108" s="35">
        <v>1</v>
      </c>
      <c r="I108" s="77" t="s">
        <v>143</v>
      </c>
      <c r="J108" s="116"/>
      <c r="K108" s="116"/>
      <c r="L108" s="116"/>
      <c r="M108" s="36">
        <v>0</v>
      </c>
      <c r="N108" s="116"/>
      <c r="O108" s="116"/>
      <c r="P108" s="116"/>
      <c r="Q108" s="116"/>
      <c r="R108" s="116"/>
      <c r="S108" s="116"/>
      <c r="T108" s="116"/>
      <c r="U108" s="116"/>
      <c r="V108" s="116"/>
      <c r="W108" s="116"/>
      <c r="X108" s="145"/>
    </row>
    <row r="109" spans="1:24" ht="21.95" customHeight="1" x14ac:dyDescent="0.2">
      <c r="A109" s="133"/>
      <c r="B109" s="133"/>
      <c r="C109" s="133"/>
      <c r="D109" s="133"/>
      <c r="E109" s="44" t="s">
        <v>209</v>
      </c>
      <c r="F109" s="75" t="s">
        <v>147</v>
      </c>
      <c r="G109" s="34" t="s">
        <v>146</v>
      </c>
      <c r="H109" s="35">
        <v>0</v>
      </c>
      <c r="I109" s="78" t="s">
        <v>148</v>
      </c>
      <c r="J109" s="116"/>
      <c r="K109" s="116"/>
      <c r="L109" s="116"/>
      <c r="M109" s="36">
        <v>0</v>
      </c>
      <c r="N109" s="116"/>
      <c r="O109" s="116"/>
      <c r="P109" s="116"/>
      <c r="Q109" s="116"/>
      <c r="R109" s="116"/>
      <c r="S109" s="116"/>
      <c r="T109" s="116"/>
      <c r="U109" s="116"/>
      <c r="V109" s="116"/>
      <c r="W109" s="116"/>
      <c r="X109" s="146"/>
    </row>
    <row r="110" spans="1:24" ht="31.5" customHeight="1" x14ac:dyDescent="0.2">
      <c r="A110" s="132" t="s">
        <v>310</v>
      </c>
      <c r="B110" s="132" t="s">
        <v>343</v>
      </c>
      <c r="C110" s="132" t="s">
        <v>312</v>
      </c>
      <c r="D110" s="132" t="s">
        <v>313</v>
      </c>
      <c r="E110" s="43">
        <v>17</v>
      </c>
      <c r="F110" s="26" t="s">
        <v>351</v>
      </c>
      <c r="G110" s="26"/>
      <c r="H110" s="61">
        <f>SUM(H111:H115)</f>
        <v>16</v>
      </c>
      <c r="I110" s="30" t="s">
        <v>348</v>
      </c>
      <c r="J110" s="30">
        <v>125</v>
      </c>
      <c r="K110" s="30">
        <v>430000000</v>
      </c>
      <c r="L110" s="27"/>
      <c r="M110" s="61">
        <f>SUM(M111:M115)</f>
        <v>10</v>
      </c>
      <c r="N110" s="27">
        <v>383598047</v>
      </c>
      <c r="O110" s="27"/>
      <c r="P110" s="82" t="s">
        <v>423</v>
      </c>
      <c r="Q110" s="37">
        <v>108</v>
      </c>
      <c r="R110" s="83">
        <v>43831</v>
      </c>
      <c r="S110" s="88">
        <v>44196</v>
      </c>
      <c r="T110" s="80">
        <f>+J110-Q110</f>
        <v>17</v>
      </c>
      <c r="U110" s="62">
        <f>+M110/H110</f>
        <v>0.625</v>
      </c>
      <c r="V110" s="62">
        <f>+Q110/J110</f>
        <v>0.86399999999999999</v>
      </c>
      <c r="W110" s="62">
        <f>+N110/K110</f>
        <v>0.8920884813953488</v>
      </c>
      <c r="X110" s="144" t="s">
        <v>424</v>
      </c>
    </row>
    <row r="111" spans="1:24" ht="21.75" customHeight="1" x14ac:dyDescent="0.2">
      <c r="A111" s="133"/>
      <c r="B111" s="133"/>
      <c r="C111" s="133"/>
      <c r="D111" s="133"/>
      <c r="E111" s="44" t="s">
        <v>210</v>
      </c>
      <c r="F111" s="73" t="s">
        <v>138</v>
      </c>
      <c r="G111" s="34" t="s">
        <v>145</v>
      </c>
      <c r="H111" s="35">
        <v>1</v>
      </c>
      <c r="I111" s="76" t="s">
        <v>143</v>
      </c>
      <c r="J111" s="116" t="s">
        <v>55</v>
      </c>
      <c r="K111" s="116"/>
      <c r="L111" s="116"/>
      <c r="M111" s="36">
        <v>1</v>
      </c>
      <c r="N111" s="116" t="s">
        <v>55</v>
      </c>
      <c r="O111" s="116"/>
      <c r="P111" s="116"/>
      <c r="Q111" s="116"/>
      <c r="R111" s="116"/>
      <c r="S111" s="116"/>
      <c r="T111" s="116"/>
      <c r="U111" s="116"/>
      <c r="V111" s="116"/>
      <c r="W111" s="116"/>
      <c r="X111" s="145"/>
    </row>
    <row r="112" spans="1:24" ht="21.95" customHeight="1" x14ac:dyDescent="0.2">
      <c r="A112" s="133"/>
      <c r="B112" s="133"/>
      <c r="C112" s="133"/>
      <c r="D112" s="133"/>
      <c r="E112" s="44" t="s">
        <v>211</v>
      </c>
      <c r="F112" s="74" t="s">
        <v>139</v>
      </c>
      <c r="G112" s="34" t="s">
        <v>145</v>
      </c>
      <c r="H112" s="35">
        <v>1</v>
      </c>
      <c r="I112" s="77" t="s">
        <v>144</v>
      </c>
      <c r="J112" s="116"/>
      <c r="K112" s="116"/>
      <c r="L112" s="116"/>
      <c r="M112" s="36">
        <v>1</v>
      </c>
      <c r="N112" s="116"/>
      <c r="O112" s="116"/>
      <c r="P112" s="116"/>
      <c r="Q112" s="116"/>
      <c r="R112" s="116"/>
      <c r="S112" s="116"/>
      <c r="T112" s="116"/>
      <c r="U112" s="116"/>
      <c r="V112" s="116"/>
      <c r="W112" s="116"/>
      <c r="X112" s="145"/>
    </row>
    <row r="113" spans="1:24" ht="21.95" customHeight="1" x14ac:dyDescent="0.2">
      <c r="A113" s="133"/>
      <c r="B113" s="133"/>
      <c r="C113" s="133"/>
      <c r="D113" s="133"/>
      <c r="E113" s="44" t="s">
        <v>212</v>
      </c>
      <c r="F113" s="74" t="s">
        <v>140</v>
      </c>
      <c r="G113" s="34" t="s">
        <v>145</v>
      </c>
      <c r="H113" s="35">
        <v>1</v>
      </c>
      <c r="I113" s="77" t="s">
        <v>143</v>
      </c>
      <c r="J113" s="116"/>
      <c r="K113" s="116"/>
      <c r="L113" s="116"/>
      <c r="M113" s="36">
        <v>1</v>
      </c>
      <c r="N113" s="116"/>
      <c r="O113" s="116"/>
      <c r="P113" s="116"/>
      <c r="Q113" s="116"/>
      <c r="R113" s="116"/>
      <c r="S113" s="116"/>
      <c r="T113" s="116"/>
      <c r="U113" s="116"/>
      <c r="V113" s="116"/>
      <c r="W113" s="116"/>
      <c r="X113" s="145"/>
    </row>
    <row r="114" spans="1:24" ht="21.95" customHeight="1" x14ac:dyDescent="0.2">
      <c r="A114" s="133"/>
      <c r="B114" s="133"/>
      <c r="C114" s="133"/>
      <c r="D114" s="133"/>
      <c r="E114" s="44" t="s">
        <v>213</v>
      </c>
      <c r="F114" s="74" t="s">
        <v>141</v>
      </c>
      <c r="G114" s="34" t="s">
        <v>145</v>
      </c>
      <c r="H114" s="35">
        <v>1</v>
      </c>
      <c r="I114" s="77" t="s">
        <v>143</v>
      </c>
      <c r="J114" s="116"/>
      <c r="K114" s="116"/>
      <c r="L114" s="116"/>
      <c r="M114" s="36">
        <v>1</v>
      </c>
      <c r="N114" s="116"/>
      <c r="O114" s="116"/>
      <c r="P114" s="116"/>
      <c r="Q114" s="116"/>
      <c r="R114" s="116"/>
      <c r="S114" s="116"/>
      <c r="T114" s="116"/>
      <c r="U114" s="116"/>
      <c r="V114" s="116"/>
      <c r="W114" s="116"/>
      <c r="X114" s="145"/>
    </row>
    <row r="115" spans="1:24" ht="21.95" customHeight="1" x14ac:dyDescent="0.2">
      <c r="A115" s="133"/>
      <c r="B115" s="133"/>
      <c r="C115" s="133"/>
      <c r="D115" s="133"/>
      <c r="E115" s="44" t="s">
        <v>214</v>
      </c>
      <c r="F115" s="75" t="s">
        <v>147</v>
      </c>
      <c r="G115" s="34" t="s">
        <v>146</v>
      </c>
      <c r="H115" s="35">
        <v>12</v>
      </c>
      <c r="I115" s="78" t="s">
        <v>148</v>
      </c>
      <c r="J115" s="116"/>
      <c r="K115" s="116"/>
      <c r="L115" s="116"/>
      <c r="M115" s="36">
        <v>6</v>
      </c>
      <c r="N115" s="116"/>
      <c r="O115" s="116"/>
      <c r="P115" s="116"/>
      <c r="Q115" s="116"/>
      <c r="R115" s="116"/>
      <c r="S115" s="116"/>
      <c r="T115" s="116"/>
      <c r="U115" s="116"/>
      <c r="V115" s="116"/>
      <c r="W115" s="116"/>
      <c r="X115" s="146"/>
    </row>
    <row r="116" spans="1:24" ht="42" customHeight="1" x14ac:dyDescent="0.2">
      <c r="A116" s="132" t="s">
        <v>310</v>
      </c>
      <c r="B116" s="132" t="s">
        <v>345</v>
      </c>
      <c r="C116" s="132" t="s">
        <v>312</v>
      </c>
      <c r="D116" s="132" t="s">
        <v>313</v>
      </c>
      <c r="E116" s="43">
        <v>18</v>
      </c>
      <c r="F116" s="26" t="s">
        <v>425</v>
      </c>
      <c r="G116" s="26"/>
      <c r="H116" s="61">
        <f>SUM(H117:H121)</f>
        <v>10</v>
      </c>
      <c r="I116" s="30" t="s">
        <v>352</v>
      </c>
      <c r="J116" s="30">
        <v>0</v>
      </c>
      <c r="K116" s="30">
        <v>700000000</v>
      </c>
      <c r="L116" s="27"/>
      <c r="M116" s="61">
        <f>SUM(M117:M121)</f>
        <v>3</v>
      </c>
      <c r="N116" s="27">
        <v>645802953</v>
      </c>
      <c r="O116" s="27"/>
      <c r="P116" s="37"/>
      <c r="Q116" s="37">
        <v>0</v>
      </c>
      <c r="R116" s="37"/>
      <c r="S116" s="37"/>
      <c r="T116" s="80">
        <f>+J116-Q116</f>
        <v>0</v>
      </c>
      <c r="U116" s="62">
        <f>+M116/H116</f>
        <v>0.3</v>
      </c>
      <c r="V116" s="62" t="e">
        <f>+Q116/J116</f>
        <v>#DIV/0!</v>
      </c>
      <c r="W116" s="62">
        <f>+N116/K116</f>
        <v>0.92257564714285711</v>
      </c>
      <c r="X116" s="144" t="s">
        <v>353</v>
      </c>
    </row>
    <row r="117" spans="1:24" ht="21.75" customHeight="1" x14ac:dyDescent="0.2">
      <c r="A117" s="133"/>
      <c r="B117" s="133"/>
      <c r="C117" s="133"/>
      <c r="D117" s="133"/>
      <c r="E117" s="44" t="s">
        <v>215</v>
      </c>
      <c r="F117" s="73" t="s">
        <v>138</v>
      </c>
      <c r="G117" s="34" t="s">
        <v>145</v>
      </c>
      <c r="H117" s="35">
        <v>1</v>
      </c>
      <c r="I117" s="76" t="s">
        <v>143</v>
      </c>
      <c r="J117" s="116" t="s">
        <v>55</v>
      </c>
      <c r="K117" s="116"/>
      <c r="L117" s="116"/>
      <c r="M117" s="36">
        <v>1</v>
      </c>
      <c r="N117" s="116" t="s">
        <v>55</v>
      </c>
      <c r="O117" s="116"/>
      <c r="P117" s="116"/>
      <c r="Q117" s="116"/>
      <c r="R117" s="116"/>
      <c r="S117" s="116"/>
      <c r="T117" s="116"/>
      <c r="U117" s="116"/>
      <c r="V117" s="116"/>
      <c r="W117" s="116"/>
      <c r="X117" s="145"/>
    </row>
    <row r="118" spans="1:24" ht="21.95" customHeight="1" x14ac:dyDescent="0.2">
      <c r="A118" s="133"/>
      <c r="B118" s="133"/>
      <c r="C118" s="133"/>
      <c r="D118" s="133"/>
      <c r="E118" s="44" t="s">
        <v>216</v>
      </c>
      <c r="F118" s="74" t="s">
        <v>139</v>
      </c>
      <c r="G118" s="34" t="s">
        <v>145</v>
      </c>
      <c r="H118" s="35">
        <v>1</v>
      </c>
      <c r="I118" s="77" t="s">
        <v>144</v>
      </c>
      <c r="J118" s="116"/>
      <c r="K118" s="116"/>
      <c r="L118" s="116"/>
      <c r="M118" s="36">
        <v>1</v>
      </c>
      <c r="N118" s="116"/>
      <c r="O118" s="116"/>
      <c r="P118" s="116"/>
      <c r="Q118" s="116"/>
      <c r="R118" s="116"/>
      <c r="S118" s="116"/>
      <c r="T118" s="116"/>
      <c r="U118" s="116"/>
      <c r="V118" s="116"/>
      <c r="W118" s="116"/>
      <c r="X118" s="145"/>
    </row>
    <row r="119" spans="1:24" ht="21.95" customHeight="1" x14ac:dyDescent="0.2">
      <c r="A119" s="133"/>
      <c r="B119" s="133"/>
      <c r="C119" s="133"/>
      <c r="D119" s="133"/>
      <c r="E119" s="44" t="s">
        <v>217</v>
      </c>
      <c r="F119" s="74" t="s">
        <v>140</v>
      </c>
      <c r="G119" s="34" t="s">
        <v>145</v>
      </c>
      <c r="H119" s="35">
        <v>1</v>
      </c>
      <c r="I119" s="77" t="s">
        <v>143</v>
      </c>
      <c r="J119" s="116"/>
      <c r="K119" s="116"/>
      <c r="L119" s="116"/>
      <c r="M119" s="36">
        <v>1</v>
      </c>
      <c r="N119" s="116"/>
      <c r="O119" s="116"/>
      <c r="P119" s="116"/>
      <c r="Q119" s="116"/>
      <c r="R119" s="116"/>
      <c r="S119" s="116"/>
      <c r="T119" s="116"/>
      <c r="U119" s="116"/>
      <c r="V119" s="116"/>
      <c r="W119" s="116"/>
      <c r="X119" s="145"/>
    </row>
    <row r="120" spans="1:24" ht="21.95" customHeight="1" x14ac:dyDescent="0.2">
      <c r="A120" s="133"/>
      <c r="B120" s="133"/>
      <c r="C120" s="133"/>
      <c r="D120" s="133"/>
      <c r="E120" s="44" t="s">
        <v>218</v>
      </c>
      <c r="F120" s="74" t="s">
        <v>141</v>
      </c>
      <c r="G120" s="34" t="s">
        <v>145</v>
      </c>
      <c r="H120" s="35">
        <v>1</v>
      </c>
      <c r="I120" s="77" t="s">
        <v>143</v>
      </c>
      <c r="J120" s="116"/>
      <c r="K120" s="116"/>
      <c r="L120" s="116"/>
      <c r="M120" s="36">
        <v>0</v>
      </c>
      <c r="N120" s="116"/>
      <c r="O120" s="116"/>
      <c r="P120" s="116"/>
      <c r="Q120" s="116"/>
      <c r="R120" s="116"/>
      <c r="S120" s="116"/>
      <c r="T120" s="116"/>
      <c r="U120" s="116"/>
      <c r="V120" s="116"/>
      <c r="W120" s="116"/>
      <c r="X120" s="145"/>
    </row>
    <row r="121" spans="1:24" ht="21.95" customHeight="1" x14ac:dyDescent="0.2">
      <c r="A121" s="133"/>
      <c r="B121" s="133"/>
      <c r="C121" s="133"/>
      <c r="D121" s="133"/>
      <c r="E121" s="44" t="s">
        <v>219</v>
      </c>
      <c r="F121" s="75" t="s">
        <v>147</v>
      </c>
      <c r="G121" s="34" t="s">
        <v>146</v>
      </c>
      <c r="H121" s="35">
        <v>6</v>
      </c>
      <c r="I121" s="78" t="s">
        <v>148</v>
      </c>
      <c r="J121" s="116"/>
      <c r="K121" s="116"/>
      <c r="L121" s="116"/>
      <c r="M121" s="36">
        <v>0</v>
      </c>
      <c r="N121" s="116"/>
      <c r="O121" s="116"/>
      <c r="P121" s="116"/>
      <c r="Q121" s="116"/>
      <c r="R121" s="116"/>
      <c r="S121" s="116"/>
      <c r="T121" s="116"/>
      <c r="U121" s="116"/>
      <c r="V121" s="116"/>
      <c r="W121" s="116"/>
      <c r="X121" s="146"/>
    </row>
    <row r="122" spans="1:24" ht="39.75" customHeight="1" x14ac:dyDescent="0.2">
      <c r="A122" s="132" t="s">
        <v>310</v>
      </c>
      <c r="B122" s="132" t="s">
        <v>327</v>
      </c>
      <c r="C122" s="132" t="s">
        <v>354</v>
      </c>
      <c r="D122" s="132" t="s">
        <v>313</v>
      </c>
      <c r="E122" s="43">
        <v>19</v>
      </c>
      <c r="F122" s="26" t="s">
        <v>355</v>
      </c>
      <c r="G122" s="26"/>
      <c r="H122" s="61">
        <f>SUM(H123:H127)</f>
        <v>13</v>
      </c>
      <c r="I122" s="30" t="s">
        <v>356</v>
      </c>
      <c r="J122" s="30">
        <v>25000</v>
      </c>
      <c r="K122" s="30">
        <v>14933975849</v>
      </c>
      <c r="L122" s="27"/>
      <c r="M122" s="61">
        <f>SUM(M123:M127)</f>
        <v>10</v>
      </c>
      <c r="N122" s="27">
        <v>10235882767</v>
      </c>
      <c r="O122" s="27"/>
      <c r="P122" s="37" t="s">
        <v>426</v>
      </c>
      <c r="Q122" s="37">
        <v>65655</v>
      </c>
      <c r="R122" s="83">
        <v>43831</v>
      </c>
      <c r="S122" s="83">
        <v>44104</v>
      </c>
      <c r="T122" s="80">
        <f>+J122-Q122</f>
        <v>-40655</v>
      </c>
      <c r="U122" s="62">
        <f>+M122/H122</f>
        <v>0.76923076923076927</v>
      </c>
      <c r="V122" s="62">
        <f>+Q122/J122</f>
        <v>2.6261999999999999</v>
      </c>
      <c r="W122" s="62">
        <f>+N122/K122</f>
        <v>0.68540908800822853</v>
      </c>
      <c r="X122" s="144" t="s">
        <v>357</v>
      </c>
    </row>
    <row r="123" spans="1:24" ht="21.75" customHeight="1" x14ac:dyDescent="0.2">
      <c r="A123" s="133"/>
      <c r="B123" s="133"/>
      <c r="C123" s="133"/>
      <c r="D123" s="133"/>
      <c r="E123" s="44" t="s">
        <v>220</v>
      </c>
      <c r="F123" s="73" t="s">
        <v>138</v>
      </c>
      <c r="G123" s="34" t="s">
        <v>145</v>
      </c>
      <c r="H123" s="35">
        <v>1</v>
      </c>
      <c r="I123" s="76" t="s">
        <v>143</v>
      </c>
      <c r="J123" s="116" t="s">
        <v>55</v>
      </c>
      <c r="K123" s="116"/>
      <c r="L123" s="116"/>
      <c r="M123" s="36">
        <v>1</v>
      </c>
      <c r="N123" s="116" t="s">
        <v>55</v>
      </c>
      <c r="O123" s="116"/>
      <c r="P123" s="116"/>
      <c r="Q123" s="116"/>
      <c r="R123" s="116"/>
      <c r="S123" s="116"/>
      <c r="T123" s="116"/>
      <c r="U123" s="116"/>
      <c r="V123" s="116"/>
      <c r="W123" s="116"/>
      <c r="X123" s="145"/>
    </row>
    <row r="124" spans="1:24" ht="21.95" customHeight="1" x14ac:dyDescent="0.2">
      <c r="A124" s="133"/>
      <c r="B124" s="133"/>
      <c r="C124" s="133"/>
      <c r="D124" s="133"/>
      <c r="E124" s="44" t="s">
        <v>221</v>
      </c>
      <c r="F124" s="74" t="s">
        <v>139</v>
      </c>
      <c r="G124" s="34" t="s">
        <v>145</v>
      </c>
      <c r="H124" s="35">
        <v>1</v>
      </c>
      <c r="I124" s="77" t="s">
        <v>144</v>
      </c>
      <c r="J124" s="116"/>
      <c r="K124" s="116"/>
      <c r="L124" s="116"/>
      <c r="M124" s="36">
        <v>1</v>
      </c>
      <c r="N124" s="116"/>
      <c r="O124" s="116"/>
      <c r="P124" s="116"/>
      <c r="Q124" s="116"/>
      <c r="R124" s="116"/>
      <c r="S124" s="116"/>
      <c r="T124" s="116"/>
      <c r="U124" s="116"/>
      <c r="V124" s="116"/>
      <c r="W124" s="116"/>
      <c r="X124" s="145"/>
    </row>
    <row r="125" spans="1:24" ht="21.95" customHeight="1" x14ac:dyDescent="0.2">
      <c r="A125" s="133"/>
      <c r="B125" s="133"/>
      <c r="C125" s="133"/>
      <c r="D125" s="133"/>
      <c r="E125" s="44" t="s">
        <v>222</v>
      </c>
      <c r="F125" s="74" t="s">
        <v>140</v>
      </c>
      <c r="G125" s="34" t="s">
        <v>145</v>
      </c>
      <c r="H125" s="35">
        <v>1</v>
      </c>
      <c r="I125" s="77" t="s">
        <v>143</v>
      </c>
      <c r="J125" s="116"/>
      <c r="K125" s="116"/>
      <c r="L125" s="116"/>
      <c r="M125" s="36">
        <v>1</v>
      </c>
      <c r="N125" s="116"/>
      <c r="O125" s="116"/>
      <c r="P125" s="116"/>
      <c r="Q125" s="116"/>
      <c r="R125" s="116"/>
      <c r="S125" s="116"/>
      <c r="T125" s="116"/>
      <c r="U125" s="116"/>
      <c r="V125" s="116"/>
      <c r="W125" s="116"/>
      <c r="X125" s="145"/>
    </row>
    <row r="126" spans="1:24" ht="21.95" customHeight="1" x14ac:dyDescent="0.2">
      <c r="A126" s="133"/>
      <c r="B126" s="133"/>
      <c r="C126" s="133"/>
      <c r="D126" s="133"/>
      <c r="E126" s="44" t="s">
        <v>223</v>
      </c>
      <c r="F126" s="74" t="s">
        <v>141</v>
      </c>
      <c r="G126" s="34" t="s">
        <v>145</v>
      </c>
      <c r="H126" s="35">
        <v>1</v>
      </c>
      <c r="I126" s="77" t="s">
        <v>143</v>
      </c>
      <c r="J126" s="116"/>
      <c r="K126" s="116"/>
      <c r="L126" s="116"/>
      <c r="M126" s="36">
        <v>1</v>
      </c>
      <c r="N126" s="116"/>
      <c r="O126" s="116"/>
      <c r="P126" s="116"/>
      <c r="Q126" s="116"/>
      <c r="R126" s="116"/>
      <c r="S126" s="116"/>
      <c r="T126" s="116"/>
      <c r="U126" s="116"/>
      <c r="V126" s="116"/>
      <c r="W126" s="116"/>
      <c r="X126" s="145"/>
    </row>
    <row r="127" spans="1:24" ht="21.95" customHeight="1" x14ac:dyDescent="0.2">
      <c r="A127" s="133"/>
      <c r="B127" s="133"/>
      <c r="C127" s="133"/>
      <c r="D127" s="133"/>
      <c r="E127" s="44" t="s">
        <v>224</v>
      </c>
      <c r="F127" s="75" t="s">
        <v>147</v>
      </c>
      <c r="G127" s="34" t="s">
        <v>146</v>
      </c>
      <c r="H127" s="35">
        <v>9</v>
      </c>
      <c r="I127" s="78" t="s">
        <v>148</v>
      </c>
      <c r="J127" s="116"/>
      <c r="K127" s="116"/>
      <c r="L127" s="116"/>
      <c r="M127" s="36">
        <v>6</v>
      </c>
      <c r="N127" s="116"/>
      <c r="O127" s="116"/>
      <c r="P127" s="116"/>
      <c r="Q127" s="116"/>
      <c r="R127" s="116"/>
      <c r="S127" s="116"/>
      <c r="T127" s="116"/>
      <c r="U127" s="116"/>
      <c r="V127" s="116"/>
      <c r="W127" s="116"/>
      <c r="X127" s="146"/>
    </row>
    <row r="128" spans="1:24" ht="33" customHeight="1" x14ac:dyDescent="0.2">
      <c r="A128" s="132" t="s">
        <v>310</v>
      </c>
      <c r="B128" s="132" t="s">
        <v>311</v>
      </c>
      <c r="C128" s="132" t="s">
        <v>354</v>
      </c>
      <c r="D128" s="132" t="s">
        <v>313</v>
      </c>
      <c r="E128" s="43">
        <v>20</v>
      </c>
      <c r="F128" s="26" t="s">
        <v>358</v>
      </c>
      <c r="G128" s="26"/>
      <c r="H128" s="61">
        <f>SUM(H129:H133)</f>
        <v>15</v>
      </c>
      <c r="I128" s="30" t="s">
        <v>359</v>
      </c>
      <c r="J128" s="30">
        <v>1041</v>
      </c>
      <c r="K128" s="30">
        <v>17825278205</v>
      </c>
      <c r="L128" s="27"/>
      <c r="M128" s="61">
        <f>SUM(M129:M133)</f>
        <v>10</v>
      </c>
      <c r="N128" s="27">
        <v>13315731122.18</v>
      </c>
      <c r="O128" s="27"/>
      <c r="P128" s="37" t="s">
        <v>427</v>
      </c>
      <c r="Q128" s="37">
        <v>1025</v>
      </c>
      <c r="R128" s="83">
        <v>43831</v>
      </c>
      <c r="S128" s="83">
        <v>44165</v>
      </c>
      <c r="T128" s="80">
        <f>+J128-Q128</f>
        <v>16</v>
      </c>
      <c r="U128" s="62">
        <f>+M128/H128</f>
        <v>0.66666666666666663</v>
      </c>
      <c r="V128" s="62">
        <f>+Q128/J128</f>
        <v>0.98463016330451492</v>
      </c>
      <c r="W128" s="62">
        <f>+N128/K128</f>
        <v>0.7470139298271895</v>
      </c>
      <c r="X128" s="144" t="s">
        <v>360</v>
      </c>
    </row>
    <row r="129" spans="1:24" ht="21.75" customHeight="1" x14ac:dyDescent="0.2">
      <c r="A129" s="133"/>
      <c r="B129" s="133"/>
      <c r="C129" s="133"/>
      <c r="D129" s="133"/>
      <c r="E129" s="44" t="s">
        <v>225</v>
      </c>
      <c r="F129" s="73" t="s">
        <v>138</v>
      </c>
      <c r="G129" s="34" t="s">
        <v>145</v>
      </c>
      <c r="H129" s="35">
        <v>1</v>
      </c>
      <c r="I129" s="76" t="s">
        <v>143</v>
      </c>
      <c r="J129" s="116" t="s">
        <v>55</v>
      </c>
      <c r="K129" s="116"/>
      <c r="L129" s="116"/>
      <c r="M129" s="36">
        <v>1</v>
      </c>
      <c r="N129" s="116" t="s">
        <v>55</v>
      </c>
      <c r="O129" s="116"/>
      <c r="P129" s="116"/>
      <c r="Q129" s="116"/>
      <c r="R129" s="116"/>
      <c r="S129" s="116"/>
      <c r="T129" s="116"/>
      <c r="U129" s="116"/>
      <c r="V129" s="116"/>
      <c r="W129" s="116"/>
      <c r="X129" s="145"/>
    </row>
    <row r="130" spans="1:24" ht="21.95" customHeight="1" x14ac:dyDescent="0.2">
      <c r="A130" s="133"/>
      <c r="B130" s="133"/>
      <c r="C130" s="133"/>
      <c r="D130" s="133"/>
      <c r="E130" s="44" t="s">
        <v>226</v>
      </c>
      <c r="F130" s="74" t="s">
        <v>139</v>
      </c>
      <c r="G130" s="34" t="s">
        <v>145</v>
      </c>
      <c r="H130" s="35">
        <v>1</v>
      </c>
      <c r="I130" s="77" t="s">
        <v>144</v>
      </c>
      <c r="J130" s="116"/>
      <c r="K130" s="116"/>
      <c r="L130" s="116"/>
      <c r="M130" s="36">
        <v>1</v>
      </c>
      <c r="N130" s="116"/>
      <c r="O130" s="116"/>
      <c r="P130" s="116"/>
      <c r="Q130" s="116"/>
      <c r="R130" s="116"/>
      <c r="S130" s="116"/>
      <c r="T130" s="116"/>
      <c r="U130" s="116"/>
      <c r="V130" s="116"/>
      <c r="W130" s="116"/>
      <c r="X130" s="145"/>
    </row>
    <row r="131" spans="1:24" ht="21.95" customHeight="1" x14ac:dyDescent="0.2">
      <c r="A131" s="133"/>
      <c r="B131" s="133"/>
      <c r="C131" s="133"/>
      <c r="D131" s="133"/>
      <c r="E131" s="44" t="s">
        <v>227</v>
      </c>
      <c r="F131" s="74" t="s">
        <v>140</v>
      </c>
      <c r="G131" s="34" t="s">
        <v>145</v>
      </c>
      <c r="H131" s="35">
        <v>1</v>
      </c>
      <c r="I131" s="77" t="s">
        <v>143</v>
      </c>
      <c r="J131" s="116"/>
      <c r="K131" s="116"/>
      <c r="L131" s="116"/>
      <c r="M131" s="36">
        <v>1</v>
      </c>
      <c r="N131" s="116"/>
      <c r="O131" s="116"/>
      <c r="P131" s="116"/>
      <c r="Q131" s="116"/>
      <c r="R131" s="116"/>
      <c r="S131" s="116"/>
      <c r="T131" s="116"/>
      <c r="U131" s="116"/>
      <c r="V131" s="116"/>
      <c r="W131" s="116"/>
      <c r="X131" s="145"/>
    </row>
    <row r="132" spans="1:24" ht="21.95" customHeight="1" x14ac:dyDescent="0.2">
      <c r="A132" s="133"/>
      <c r="B132" s="133"/>
      <c r="C132" s="133"/>
      <c r="D132" s="133"/>
      <c r="E132" s="44" t="s">
        <v>228</v>
      </c>
      <c r="F132" s="74" t="s">
        <v>141</v>
      </c>
      <c r="G132" s="34" t="s">
        <v>145</v>
      </c>
      <c r="H132" s="35">
        <v>1</v>
      </c>
      <c r="I132" s="77" t="s">
        <v>143</v>
      </c>
      <c r="J132" s="116"/>
      <c r="K132" s="116"/>
      <c r="L132" s="116"/>
      <c r="M132" s="36">
        <v>1</v>
      </c>
      <c r="N132" s="116"/>
      <c r="O132" s="116"/>
      <c r="P132" s="116"/>
      <c r="Q132" s="116"/>
      <c r="R132" s="116"/>
      <c r="S132" s="116"/>
      <c r="T132" s="116"/>
      <c r="U132" s="116"/>
      <c r="V132" s="116"/>
      <c r="W132" s="116"/>
      <c r="X132" s="145"/>
    </row>
    <row r="133" spans="1:24" ht="21.95" customHeight="1" x14ac:dyDescent="0.2">
      <c r="A133" s="133"/>
      <c r="B133" s="133"/>
      <c r="C133" s="133"/>
      <c r="D133" s="133"/>
      <c r="E133" s="44" t="s">
        <v>229</v>
      </c>
      <c r="F133" s="75" t="s">
        <v>147</v>
      </c>
      <c r="G133" s="34" t="s">
        <v>146</v>
      </c>
      <c r="H133" s="35">
        <v>11</v>
      </c>
      <c r="I133" s="78" t="s">
        <v>148</v>
      </c>
      <c r="J133" s="116"/>
      <c r="K133" s="116"/>
      <c r="L133" s="116"/>
      <c r="M133" s="36">
        <v>6</v>
      </c>
      <c r="N133" s="116"/>
      <c r="O133" s="116"/>
      <c r="P133" s="116"/>
      <c r="Q133" s="116"/>
      <c r="R133" s="116"/>
      <c r="S133" s="116"/>
      <c r="T133" s="116"/>
      <c r="U133" s="116"/>
      <c r="V133" s="116"/>
      <c r="W133" s="116"/>
      <c r="X133" s="146"/>
    </row>
    <row r="134" spans="1:24" ht="29.25" customHeight="1" x14ac:dyDescent="0.2">
      <c r="A134" s="132" t="s">
        <v>310</v>
      </c>
      <c r="B134" s="132" t="s">
        <v>330</v>
      </c>
      <c r="C134" s="132" t="s">
        <v>354</v>
      </c>
      <c r="D134" s="132" t="s">
        <v>313</v>
      </c>
      <c r="E134" s="43">
        <v>21</v>
      </c>
      <c r="F134" s="26" t="s">
        <v>361</v>
      </c>
      <c r="G134" s="26"/>
      <c r="H134" s="61">
        <f>SUM(H135:H139)</f>
        <v>14</v>
      </c>
      <c r="I134" s="30" t="s">
        <v>428</v>
      </c>
      <c r="J134" s="30">
        <v>4347</v>
      </c>
      <c r="K134" s="30">
        <v>12684291180</v>
      </c>
      <c r="L134" s="27"/>
      <c r="M134" s="61">
        <f>SUM(M135:M139)</f>
        <v>10</v>
      </c>
      <c r="N134" s="27">
        <v>2853139530.0900002</v>
      </c>
      <c r="O134" s="27"/>
      <c r="P134" s="37" t="s">
        <v>429</v>
      </c>
      <c r="Q134" s="37">
        <v>336</v>
      </c>
      <c r="R134" s="83">
        <v>43831</v>
      </c>
      <c r="S134" s="83">
        <v>44130</v>
      </c>
      <c r="T134" s="80">
        <f>+J134-Q134</f>
        <v>4011</v>
      </c>
      <c r="U134" s="62">
        <f>+M134/H134</f>
        <v>0.7142857142857143</v>
      </c>
      <c r="V134" s="62">
        <f>+Q134/J134</f>
        <v>7.7294685990338161E-2</v>
      </c>
      <c r="W134" s="62">
        <f>+N134/K134</f>
        <v>0.22493488123236227</v>
      </c>
      <c r="X134" s="144" t="s">
        <v>430</v>
      </c>
    </row>
    <row r="135" spans="1:24" ht="21.75" customHeight="1" x14ac:dyDescent="0.2">
      <c r="A135" s="133"/>
      <c r="B135" s="133"/>
      <c r="C135" s="133"/>
      <c r="D135" s="133"/>
      <c r="E135" s="44" t="s">
        <v>230</v>
      </c>
      <c r="F135" s="73" t="s">
        <v>138</v>
      </c>
      <c r="G135" s="34" t="s">
        <v>145</v>
      </c>
      <c r="H135" s="35">
        <v>1</v>
      </c>
      <c r="I135" s="76" t="s">
        <v>143</v>
      </c>
      <c r="J135" s="116" t="s">
        <v>55</v>
      </c>
      <c r="K135" s="116"/>
      <c r="L135" s="116"/>
      <c r="M135" s="36">
        <v>1</v>
      </c>
      <c r="N135" s="116" t="s">
        <v>55</v>
      </c>
      <c r="O135" s="116"/>
      <c r="P135" s="116"/>
      <c r="Q135" s="116"/>
      <c r="R135" s="116"/>
      <c r="S135" s="116"/>
      <c r="T135" s="116"/>
      <c r="U135" s="116"/>
      <c r="V135" s="116"/>
      <c r="W135" s="116"/>
      <c r="X135" s="145"/>
    </row>
    <row r="136" spans="1:24" ht="21.95" customHeight="1" x14ac:dyDescent="0.2">
      <c r="A136" s="133"/>
      <c r="B136" s="133"/>
      <c r="C136" s="133"/>
      <c r="D136" s="133"/>
      <c r="E136" s="44" t="s">
        <v>231</v>
      </c>
      <c r="F136" s="74" t="s">
        <v>139</v>
      </c>
      <c r="G136" s="34" t="s">
        <v>145</v>
      </c>
      <c r="H136" s="35">
        <v>1</v>
      </c>
      <c r="I136" s="77" t="s">
        <v>144</v>
      </c>
      <c r="J136" s="116"/>
      <c r="K136" s="116"/>
      <c r="L136" s="116"/>
      <c r="M136" s="36">
        <v>1</v>
      </c>
      <c r="N136" s="116"/>
      <c r="O136" s="116"/>
      <c r="P136" s="116"/>
      <c r="Q136" s="116"/>
      <c r="R136" s="116"/>
      <c r="S136" s="116"/>
      <c r="T136" s="116"/>
      <c r="U136" s="116"/>
      <c r="V136" s="116"/>
      <c r="W136" s="116"/>
      <c r="X136" s="145"/>
    </row>
    <row r="137" spans="1:24" ht="21.95" customHeight="1" x14ac:dyDescent="0.2">
      <c r="A137" s="133"/>
      <c r="B137" s="133"/>
      <c r="C137" s="133"/>
      <c r="D137" s="133"/>
      <c r="E137" s="44" t="s">
        <v>232</v>
      </c>
      <c r="F137" s="74" t="s">
        <v>140</v>
      </c>
      <c r="G137" s="34" t="s">
        <v>145</v>
      </c>
      <c r="H137" s="35">
        <v>1</v>
      </c>
      <c r="I137" s="77" t="s">
        <v>143</v>
      </c>
      <c r="J137" s="116"/>
      <c r="K137" s="116"/>
      <c r="L137" s="116"/>
      <c r="M137" s="36">
        <v>1</v>
      </c>
      <c r="N137" s="116"/>
      <c r="O137" s="116"/>
      <c r="P137" s="116"/>
      <c r="Q137" s="116"/>
      <c r="R137" s="116"/>
      <c r="S137" s="116"/>
      <c r="T137" s="116"/>
      <c r="U137" s="116"/>
      <c r="V137" s="116"/>
      <c r="W137" s="116"/>
      <c r="X137" s="145"/>
    </row>
    <row r="138" spans="1:24" ht="21.95" customHeight="1" x14ac:dyDescent="0.2">
      <c r="A138" s="133"/>
      <c r="B138" s="133"/>
      <c r="C138" s="133"/>
      <c r="D138" s="133"/>
      <c r="E138" s="44" t="s">
        <v>233</v>
      </c>
      <c r="F138" s="74" t="s">
        <v>141</v>
      </c>
      <c r="G138" s="34" t="s">
        <v>145</v>
      </c>
      <c r="H138" s="35">
        <v>1</v>
      </c>
      <c r="I138" s="77" t="s">
        <v>143</v>
      </c>
      <c r="J138" s="116"/>
      <c r="K138" s="116"/>
      <c r="L138" s="116"/>
      <c r="M138" s="36">
        <v>1</v>
      </c>
      <c r="N138" s="116"/>
      <c r="O138" s="116"/>
      <c r="P138" s="116"/>
      <c r="Q138" s="116"/>
      <c r="R138" s="116"/>
      <c r="S138" s="116"/>
      <c r="T138" s="116"/>
      <c r="U138" s="116"/>
      <c r="V138" s="116"/>
      <c r="W138" s="116"/>
      <c r="X138" s="145"/>
    </row>
    <row r="139" spans="1:24" ht="21.95" customHeight="1" x14ac:dyDescent="0.2">
      <c r="A139" s="133"/>
      <c r="B139" s="133"/>
      <c r="C139" s="133"/>
      <c r="D139" s="133"/>
      <c r="E139" s="44" t="s">
        <v>234</v>
      </c>
      <c r="F139" s="75" t="s">
        <v>147</v>
      </c>
      <c r="G139" s="34" t="s">
        <v>146</v>
      </c>
      <c r="H139" s="35">
        <v>10</v>
      </c>
      <c r="I139" s="78" t="s">
        <v>148</v>
      </c>
      <c r="J139" s="116"/>
      <c r="K139" s="116"/>
      <c r="L139" s="116"/>
      <c r="M139" s="36">
        <v>6</v>
      </c>
      <c r="N139" s="116"/>
      <c r="O139" s="116"/>
      <c r="P139" s="116"/>
      <c r="Q139" s="116"/>
      <c r="R139" s="116"/>
      <c r="S139" s="116"/>
      <c r="T139" s="116"/>
      <c r="U139" s="116"/>
      <c r="V139" s="116"/>
      <c r="W139" s="116"/>
      <c r="X139" s="146"/>
    </row>
    <row r="140" spans="1:24" ht="21.95" customHeight="1" x14ac:dyDescent="0.2">
      <c r="A140" s="132" t="s">
        <v>310</v>
      </c>
      <c r="B140" s="132" t="s">
        <v>325</v>
      </c>
      <c r="C140" s="132" t="s">
        <v>354</v>
      </c>
      <c r="D140" s="132" t="s">
        <v>313</v>
      </c>
      <c r="E140" s="43">
        <v>22</v>
      </c>
      <c r="F140" s="26" t="s">
        <v>362</v>
      </c>
      <c r="G140" s="26"/>
      <c r="H140" s="61">
        <f>SUM(H141:H145)</f>
        <v>16</v>
      </c>
      <c r="I140" s="30" t="s">
        <v>363</v>
      </c>
      <c r="J140" s="30">
        <v>41</v>
      </c>
      <c r="K140" s="30">
        <v>390500000</v>
      </c>
      <c r="L140" s="27"/>
      <c r="M140" s="61">
        <f>SUM(M141:M145)</f>
        <v>10</v>
      </c>
      <c r="N140" s="27">
        <v>343488291</v>
      </c>
      <c r="O140" s="27"/>
      <c r="P140" s="89" t="s">
        <v>431</v>
      </c>
      <c r="Q140" s="37">
        <v>41</v>
      </c>
      <c r="R140" s="88">
        <v>43831</v>
      </c>
      <c r="S140" s="88">
        <v>44196</v>
      </c>
      <c r="T140" s="80">
        <f>+J140-Q140</f>
        <v>0</v>
      </c>
      <c r="U140" s="62">
        <f>+M140/H140</f>
        <v>0.625</v>
      </c>
      <c r="V140" s="62">
        <f>+Q140/J140</f>
        <v>1</v>
      </c>
      <c r="W140" s="62">
        <f>+N140/K140</f>
        <v>0.87961150064020488</v>
      </c>
      <c r="X140" s="144" t="s">
        <v>364</v>
      </c>
    </row>
    <row r="141" spans="1:24" ht="21.75" customHeight="1" x14ac:dyDescent="0.2">
      <c r="A141" s="133"/>
      <c r="B141" s="133"/>
      <c r="C141" s="133"/>
      <c r="D141" s="133"/>
      <c r="E141" s="44" t="s">
        <v>235</v>
      </c>
      <c r="F141" s="73" t="s">
        <v>138</v>
      </c>
      <c r="G141" s="34" t="s">
        <v>145</v>
      </c>
      <c r="H141" s="35">
        <v>1</v>
      </c>
      <c r="I141" s="76" t="s">
        <v>143</v>
      </c>
      <c r="J141" s="116" t="s">
        <v>55</v>
      </c>
      <c r="K141" s="116"/>
      <c r="L141" s="116"/>
      <c r="M141" s="36">
        <v>1</v>
      </c>
      <c r="N141" s="116" t="s">
        <v>55</v>
      </c>
      <c r="O141" s="116"/>
      <c r="P141" s="116"/>
      <c r="Q141" s="116"/>
      <c r="R141" s="116"/>
      <c r="S141" s="116"/>
      <c r="T141" s="116"/>
      <c r="U141" s="116"/>
      <c r="V141" s="116"/>
      <c r="W141" s="116"/>
      <c r="X141" s="145"/>
    </row>
    <row r="142" spans="1:24" ht="21.95" customHeight="1" x14ac:dyDescent="0.2">
      <c r="A142" s="133"/>
      <c r="B142" s="133"/>
      <c r="C142" s="133"/>
      <c r="D142" s="133"/>
      <c r="E142" s="44" t="s">
        <v>236</v>
      </c>
      <c r="F142" s="74" t="s">
        <v>139</v>
      </c>
      <c r="G142" s="34" t="s">
        <v>145</v>
      </c>
      <c r="H142" s="35">
        <v>1</v>
      </c>
      <c r="I142" s="77" t="s">
        <v>144</v>
      </c>
      <c r="J142" s="116"/>
      <c r="K142" s="116"/>
      <c r="L142" s="116"/>
      <c r="M142" s="36">
        <v>1</v>
      </c>
      <c r="N142" s="116"/>
      <c r="O142" s="116"/>
      <c r="P142" s="116"/>
      <c r="Q142" s="116"/>
      <c r="R142" s="116"/>
      <c r="S142" s="116"/>
      <c r="T142" s="116"/>
      <c r="U142" s="116"/>
      <c r="V142" s="116"/>
      <c r="W142" s="116"/>
      <c r="X142" s="145"/>
    </row>
    <row r="143" spans="1:24" ht="21.95" customHeight="1" x14ac:dyDescent="0.2">
      <c r="A143" s="133"/>
      <c r="B143" s="133"/>
      <c r="C143" s="133"/>
      <c r="D143" s="133"/>
      <c r="E143" s="44" t="s">
        <v>237</v>
      </c>
      <c r="F143" s="74" t="s">
        <v>140</v>
      </c>
      <c r="G143" s="34" t="s">
        <v>145</v>
      </c>
      <c r="H143" s="35">
        <v>1</v>
      </c>
      <c r="I143" s="77" t="s">
        <v>143</v>
      </c>
      <c r="J143" s="116"/>
      <c r="K143" s="116"/>
      <c r="L143" s="116"/>
      <c r="M143" s="36">
        <v>1</v>
      </c>
      <c r="N143" s="116"/>
      <c r="O143" s="116"/>
      <c r="P143" s="116"/>
      <c r="Q143" s="116"/>
      <c r="R143" s="116"/>
      <c r="S143" s="116"/>
      <c r="T143" s="116"/>
      <c r="U143" s="116"/>
      <c r="V143" s="116"/>
      <c r="W143" s="116"/>
      <c r="X143" s="145"/>
    </row>
    <row r="144" spans="1:24" ht="21.95" customHeight="1" x14ac:dyDescent="0.2">
      <c r="A144" s="133"/>
      <c r="B144" s="133"/>
      <c r="C144" s="133"/>
      <c r="D144" s="133"/>
      <c r="E144" s="44" t="s">
        <v>238</v>
      </c>
      <c r="F144" s="74" t="s">
        <v>141</v>
      </c>
      <c r="G144" s="34" t="s">
        <v>145</v>
      </c>
      <c r="H144" s="35">
        <v>1</v>
      </c>
      <c r="I144" s="77" t="s">
        <v>143</v>
      </c>
      <c r="J144" s="116"/>
      <c r="K144" s="116"/>
      <c r="L144" s="116"/>
      <c r="M144" s="36">
        <v>1</v>
      </c>
      <c r="N144" s="116"/>
      <c r="O144" s="116"/>
      <c r="P144" s="116"/>
      <c r="Q144" s="116"/>
      <c r="R144" s="116"/>
      <c r="S144" s="116"/>
      <c r="T144" s="116"/>
      <c r="U144" s="116"/>
      <c r="V144" s="116"/>
      <c r="W144" s="116"/>
      <c r="X144" s="145"/>
    </row>
    <row r="145" spans="1:24" ht="21.95" customHeight="1" x14ac:dyDescent="0.2">
      <c r="A145" s="133"/>
      <c r="B145" s="133"/>
      <c r="C145" s="133"/>
      <c r="D145" s="133"/>
      <c r="E145" s="44" t="s">
        <v>239</v>
      </c>
      <c r="F145" s="75" t="s">
        <v>147</v>
      </c>
      <c r="G145" s="34" t="s">
        <v>146</v>
      </c>
      <c r="H145" s="35">
        <v>12</v>
      </c>
      <c r="I145" s="78" t="s">
        <v>148</v>
      </c>
      <c r="J145" s="116"/>
      <c r="K145" s="116"/>
      <c r="L145" s="116"/>
      <c r="M145" s="36">
        <v>6</v>
      </c>
      <c r="N145" s="116"/>
      <c r="O145" s="116"/>
      <c r="P145" s="116"/>
      <c r="Q145" s="116"/>
      <c r="R145" s="116"/>
      <c r="S145" s="116"/>
      <c r="T145" s="116"/>
      <c r="U145" s="116"/>
      <c r="V145" s="116"/>
      <c r="W145" s="116"/>
      <c r="X145" s="146"/>
    </row>
    <row r="146" spans="1:24" ht="21.95" customHeight="1" x14ac:dyDescent="0.2">
      <c r="A146" s="132" t="s">
        <v>310</v>
      </c>
      <c r="B146" s="132" t="s">
        <v>343</v>
      </c>
      <c r="C146" s="132" t="s">
        <v>354</v>
      </c>
      <c r="D146" s="132" t="s">
        <v>313</v>
      </c>
      <c r="E146" s="43">
        <v>23</v>
      </c>
      <c r="F146" s="58" t="s">
        <v>365</v>
      </c>
      <c r="G146" s="26"/>
      <c r="H146" s="61">
        <f>SUM(H147:H151)</f>
        <v>4</v>
      </c>
      <c r="I146" s="30" t="s">
        <v>366</v>
      </c>
      <c r="J146" s="30">
        <v>0</v>
      </c>
      <c r="K146" s="30">
        <v>1830000000</v>
      </c>
      <c r="L146" s="27"/>
      <c r="M146" s="61">
        <f>SUM(M147:M151)</f>
        <v>3</v>
      </c>
      <c r="N146" s="27">
        <v>1539384507</v>
      </c>
      <c r="O146" s="27"/>
      <c r="P146" s="37"/>
      <c r="Q146" s="37">
        <v>0</v>
      </c>
      <c r="R146" s="37"/>
      <c r="S146" s="37"/>
      <c r="T146" s="80">
        <f>+J146-Q146</f>
        <v>0</v>
      </c>
      <c r="U146" s="62">
        <f>+M146/H146</f>
        <v>0.75</v>
      </c>
      <c r="V146" s="62" t="e">
        <f>+Q146/J146</f>
        <v>#DIV/0!</v>
      </c>
      <c r="W146" s="62">
        <f>+N146/K146</f>
        <v>0.84119371967213119</v>
      </c>
      <c r="X146" s="144" t="s">
        <v>432</v>
      </c>
    </row>
    <row r="147" spans="1:24" ht="21.75" customHeight="1" x14ac:dyDescent="0.2">
      <c r="A147" s="133"/>
      <c r="B147" s="133"/>
      <c r="C147" s="133"/>
      <c r="D147" s="133"/>
      <c r="E147" s="44" t="s">
        <v>240</v>
      </c>
      <c r="F147" s="73" t="s">
        <v>138</v>
      </c>
      <c r="G147" s="34" t="s">
        <v>145</v>
      </c>
      <c r="H147" s="35">
        <v>1</v>
      </c>
      <c r="I147" s="76" t="s">
        <v>143</v>
      </c>
      <c r="J147" s="116" t="s">
        <v>55</v>
      </c>
      <c r="K147" s="116"/>
      <c r="L147" s="116"/>
      <c r="M147" s="36">
        <v>1</v>
      </c>
      <c r="N147" s="116" t="s">
        <v>55</v>
      </c>
      <c r="O147" s="116"/>
      <c r="P147" s="116"/>
      <c r="Q147" s="116"/>
      <c r="R147" s="116"/>
      <c r="S147" s="116"/>
      <c r="T147" s="116"/>
      <c r="U147" s="116"/>
      <c r="V147" s="116"/>
      <c r="W147" s="116"/>
      <c r="X147" s="145"/>
    </row>
    <row r="148" spans="1:24" ht="21.95" customHeight="1" x14ac:dyDescent="0.2">
      <c r="A148" s="133"/>
      <c r="B148" s="133"/>
      <c r="C148" s="133"/>
      <c r="D148" s="133"/>
      <c r="E148" s="44" t="s">
        <v>241</v>
      </c>
      <c r="F148" s="74" t="s">
        <v>139</v>
      </c>
      <c r="G148" s="34" t="s">
        <v>145</v>
      </c>
      <c r="H148" s="35">
        <v>1</v>
      </c>
      <c r="I148" s="77" t="s">
        <v>144</v>
      </c>
      <c r="J148" s="116"/>
      <c r="K148" s="116"/>
      <c r="L148" s="116"/>
      <c r="M148" s="36">
        <v>1</v>
      </c>
      <c r="N148" s="116"/>
      <c r="O148" s="116"/>
      <c r="P148" s="116"/>
      <c r="Q148" s="116"/>
      <c r="R148" s="116"/>
      <c r="S148" s="116"/>
      <c r="T148" s="116"/>
      <c r="U148" s="116"/>
      <c r="V148" s="116"/>
      <c r="W148" s="116"/>
      <c r="X148" s="145"/>
    </row>
    <row r="149" spans="1:24" ht="21.95" customHeight="1" x14ac:dyDescent="0.2">
      <c r="A149" s="133"/>
      <c r="B149" s="133"/>
      <c r="C149" s="133"/>
      <c r="D149" s="133"/>
      <c r="E149" s="44" t="s">
        <v>242</v>
      </c>
      <c r="F149" s="74" t="s">
        <v>140</v>
      </c>
      <c r="G149" s="34" t="s">
        <v>145</v>
      </c>
      <c r="H149" s="35">
        <v>1</v>
      </c>
      <c r="I149" s="77" t="s">
        <v>143</v>
      </c>
      <c r="J149" s="116"/>
      <c r="K149" s="116"/>
      <c r="L149" s="116"/>
      <c r="M149" s="36">
        <v>1</v>
      </c>
      <c r="N149" s="116"/>
      <c r="O149" s="116"/>
      <c r="P149" s="116"/>
      <c r="Q149" s="116"/>
      <c r="R149" s="116"/>
      <c r="S149" s="116"/>
      <c r="T149" s="116"/>
      <c r="U149" s="116"/>
      <c r="V149" s="116"/>
      <c r="W149" s="116"/>
      <c r="X149" s="145"/>
    </row>
    <row r="150" spans="1:24" ht="21.95" customHeight="1" x14ac:dyDescent="0.2">
      <c r="A150" s="133"/>
      <c r="B150" s="133"/>
      <c r="C150" s="133"/>
      <c r="D150" s="133"/>
      <c r="E150" s="44" t="s">
        <v>243</v>
      </c>
      <c r="F150" s="74" t="s">
        <v>141</v>
      </c>
      <c r="G150" s="34" t="s">
        <v>145</v>
      </c>
      <c r="H150" s="35">
        <v>1</v>
      </c>
      <c r="I150" s="77" t="s">
        <v>143</v>
      </c>
      <c r="J150" s="116"/>
      <c r="K150" s="116"/>
      <c r="L150" s="116"/>
      <c r="M150" s="36">
        <v>0</v>
      </c>
      <c r="N150" s="116"/>
      <c r="O150" s="116"/>
      <c r="P150" s="116"/>
      <c r="Q150" s="116"/>
      <c r="R150" s="116"/>
      <c r="S150" s="116"/>
      <c r="T150" s="116"/>
      <c r="U150" s="116"/>
      <c r="V150" s="116"/>
      <c r="W150" s="116"/>
      <c r="X150" s="145"/>
    </row>
    <row r="151" spans="1:24" ht="21.95" customHeight="1" x14ac:dyDescent="0.2">
      <c r="A151" s="133"/>
      <c r="B151" s="133"/>
      <c r="C151" s="133"/>
      <c r="D151" s="133"/>
      <c r="E151" s="44" t="s">
        <v>244</v>
      </c>
      <c r="F151" s="75" t="s">
        <v>147</v>
      </c>
      <c r="G151" s="34" t="s">
        <v>146</v>
      </c>
      <c r="H151" s="35">
        <v>0</v>
      </c>
      <c r="I151" s="78" t="s">
        <v>148</v>
      </c>
      <c r="J151" s="116"/>
      <c r="K151" s="116"/>
      <c r="L151" s="116"/>
      <c r="M151" s="36">
        <v>0</v>
      </c>
      <c r="N151" s="116"/>
      <c r="O151" s="116"/>
      <c r="P151" s="116"/>
      <c r="Q151" s="116"/>
      <c r="R151" s="116"/>
      <c r="S151" s="116"/>
      <c r="T151" s="116"/>
      <c r="U151" s="116"/>
      <c r="V151" s="116"/>
      <c r="W151" s="116"/>
      <c r="X151" s="146"/>
    </row>
    <row r="152" spans="1:24" ht="45" customHeight="1" x14ac:dyDescent="0.2">
      <c r="A152" s="132" t="s">
        <v>310</v>
      </c>
      <c r="B152" s="132" t="s">
        <v>343</v>
      </c>
      <c r="C152" s="132" t="s">
        <v>354</v>
      </c>
      <c r="D152" s="132" t="s">
        <v>313</v>
      </c>
      <c r="E152" s="43">
        <v>24</v>
      </c>
      <c r="F152" s="26" t="s">
        <v>367</v>
      </c>
      <c r="G152" s="26"/>
      <c r="H152" s="61">
        <f>SUM(H153:H157)</f>
        <v>16</v>
      </c>
      <c r="I152" s="30" t="s">
        <v>368</v>
      </c>
      <c r="J152" s="30">
        <v>25</v>
      </c>
      <c r="K152" s="30">
        <v>18210084925</v>
      </c>
      <c r="L152" s="27"/>
      <c r="M152" s="61">
        <f>SUM(M153:M157)</f>
        <v>10</v>
      </c>
      <c r="N152" s="27">
        <v>3996000000</v>
      </c>
      <c r="O152" s="27"/>
      <c r="P152" s="37" t="s">
        <v>433</v>
      </c>
      <c r="Q152" s="37">
        <v>18</v>
      </c>
      <c r="R152" s="83">
        <v>43831</v>
      </c>
      <c r="S152" s="83">
        <v>44196</v>
      </c>
      <c r="T152" s="61" t="e">
        <f>+J152-P152</f>
        <v>#VALUE!</v>
      </c>
      <c r="U152" s="62">
        <f>+M152/H152</f>
        <v>0.625</v>
      </c>
      <c r="V152" s="62">
        <f>+Q152/J152</f>
        <v>0.72</v>
      </c>
      <c r="W152" s="62">
        <f>+N152/K152</f>
        <v>0.21943884481911607</v>
      </c>
      <c r="X152" s="144" t="s">
        <v>369</v>
      </c>
    </row>
    <row r="153" spans="1:24" ht="21.75" customHeight="1" x14ac:dyDescent="0.2">
      <c r="A153" s="133"/>
      <c r="B153" s="133"/>
      <c r="C153" s="133"/>
      <c r="D153" s="133"/>
      <c r="E153" s="44" t="s">
        <v>245</v>
      </c>
      <c r="F153" s="73" t="s">
        <v>138</v>
      </c>
      <c r="G153" s="34" t="s">
        <v>145</v>
      </c>
      <c r="H153" s="35">
        <v>1</v>
      </c>
      <c r="I153" s="76" t="s">
        <v>143</v>
      </c>
      <c r="J153" s="116" t="s">
        <v>55</v>
      </c>
      <c r="K153" s="116"/>
      <c r="L153" s="116"/>
      <c r="M153" s="36">
        <v>1</v>
      </c>
      <c r="N153" s="116" t="s">
        <v>55</v>
      </c>
      <c r="O153" s="116"/>
      <c r="P153" s="116"/>
      <c r="Q153" s="116"/>
      <c r="R153" s="116"/>
      <c r="S153" s="116"/>
      <c r="T153" s="116"/>
      <c r="U153" s="116"/>
      <c r="V153" s="116"/>
      <c r="W153" s="116"/>
      <c r="X153" s="145"/>
    </row>
    <row r="154" spans="1:24" ht="21.95" customHeight="1" x14ac:dyDescent="0.2">
      <c r="A154" s="133"/>
      <c r="B154" s="133"/>
      <c r="C154" s="133"/>
      <c r="D154" s="133"/>
      <c r="E154" s="44" t="s">
        <v>246</v>
      </c>
      <c r="F154" s="74" t="s">
        <v>139</v>
      </c>
      <c r="G154" s="34" t="s">
        <v>145</v>
      </c>
      <c r="H154" s="35">
        <v>1</v>
      </c>
      <c r="I154" s="77" t="s">
        <v>144</v>
      </c>
      <c r="J154" s="116"/>
      <c r="K154" s="116"/>
      <c r="L154" s="116"/>
      <c r="M154" s="36">
        <v>1</v>
      </c>
      <c r="N154" s="116"/>
      <c r="O154" s="116"/>
      <c r="P154" s="116"/>
      <c r="Q154" s="116"/>
      <c r="R154" s="116"/>
      <c r="S154" s="116"/>
      <c r="T154" s="116"/>
      <c r="U154" s="116"/>
      <c r="V154" s="116"/>
      <c r="W154" s="116"/>
      <c r="X154" s="145"/>
    </row>
    <row r="155" spans="1:24" ht="21.95" customHeight="1" x14ac:dyDescent="0.2">
      <c r="A155" s="133"/>
      <c r="B155" s="133"/>
      <c r="C155" s="133"/>
      <c r="D155" s="133"/>
      <c r="E155" s="44" t="s">
        <v>247</v>
      </c>
      <c r="F155" s="74" t="s">
        <v>140</v>
      </c>
      <c r="G155" s="34" t="s">
        <v>145</v>
      </c>
      <c r="H155" s="35">
        <v>1</v>
      </c>
      <c r="I155" s="77" t="s">
        <v>143</v>
      </c>
      <c r="J155" s="116"/>
      <c r="K155" s="116"/>
      <c r="L155" s="116"/>
      <c r="M155" s="36">
        <v>1</v>
      </c>
      <c r="N155" s="116"/>
      <c r="O155" s="116"/>
      <c r="P155" s="116"/>
      <c r="Q155" s="116"/>
      <c r="R155" s="116"/>
      <c r="S155" s="116"/>
      <c r="T155" s="116"/>
      <c r="U155" s="116"/>
      <c r="V155" s="116"/>
      <c r="W155" s="116"/>
      <c r="X155" s="145"/>
    </row>
    <row r="156" spans="1:24" ht="21.95" customHeight="1" x14ac:dyDescent="0.2">
      <c r="A156" s="133"/>
      <c r="B156" s="133"/>
      <c r="C156" s="133"/>
      <c r="D156" s="133"/>
      <c r="E156" s="44" t="s">
        <v>248</v>
      </c>
      <c r="F156" s="74" t="s">
        <v>141</v>
      </c>
      <c r="G156" s="34" t="s">
        <v>145</v>
      </c>
      <c r="H156" s="35">
        <v>1</v>
      </c>
      <c r="I156" s="77" t="s">
        <v>143</v>
      </c>
      <c r="J156" s="116"/>
      <c r="K156" s="116"/>
      <c r="L156" s="116"/>
      <c r="M156" s="36">
        <v>1</v>
      </c>
      <c r="N156" s="116"/>
      <c r="O156" s="116"/>
      <c r="P156" s="116"/>
      <c r="Q156" s="116"/>
      <c r="R156" s="116"/>
      <c r="S156" s="116"/>
      <c r="T156" s="116"/>
      <c r="U156" s="116"/>
      <c r="V156" s="116"/>
      <c r="W156" s="116"/>
      <c r="X156" s="145"/>
    </row>
    <row r="157" spans="1:24" ht="21.95" customHeight="1" x14ac:dyDescent="0.2">
      <c r="A157" s="133"/>
      <c r="B157" s="133"/>
      <c r="C157" s="133"/>
      <c r="D157" s="133"/>
      <c r="E157" s="44" t="s">
        <v>249</v>
      </c>
      <c r="F157" s="75" t="s">
        <v>147</v>
      </c>
      <c r="G157" s="34" t="s">
        <v>146</v>
      </c>
      <c r="H157" s="35">
        <v>12</v>
      </c>
      <c r="I157" s="78" t="s">
        <v>148</v>
      </c>
      <c r="J157" s="116"/>
      <c r="K157" s="116"/>
      <c r="L157" s="116"/>
      <c r="M157" s="36">
        <v>6</v>
      </c>
      <c r="N157" s="116"/>
      <c r="O157" s="116"/>
      <c r="P157" s="116"/>
      <c r="Q157" s="116"/>
      <c r="R157" s="116"/>
      <c r="S157" s="116"/>
      <c r="T157" s="116"/>
      <c r="U157" s="116"/>
      <c r="V157" s="116"/>
      <c r="W157" s="116"/>
      <c r="X157" s="146"/>
    </row>
    <row r="158" spans="1:24" ht="21.95" customHeight="1" x14ac:dyDescent="0.2">
      <c r="A158" s="132" t="s">
        <v>310</v>
      </c>
      <c r="B158" s="132" t="s">
        <v>327</v>
      </c>
      <c r="C158" s="132" t="s">
        <v>354</v>
      </c>
      <c r="D158" s="132" t="s">
        <v>313</v>
      </c>
      <c r="E158" s="43">
        <v>25</v>
      </c>
      <c r="F158" s="26" t="s">
        <v>370</v>
      </c>
      <c r="G158" s="26"/>
      <c r="H158" s="61">
        <f>SUM(H159:H163)</f>
        <v>10</v>
      </c>
      <c r="I158" s="30" t="s">
        <v>329</v>
      </c>
      <c r="J158" s="30">
        <v>6</v>
      </c>
      <c r="K158" s="30">
        <v>4048000000</v>
      </c>
      <c r="L158" s="27"/>
      <c r="M158" s="61">
        <f>SUM(M159:M163)</f>
        <v>4</v>
      </c>
      <c r="N158" s="27">
        <v>142677624</v>
      </c>
      <c r="O158" s="27"/>
      <c r="P158" s="37"/>
      <c r="Q158" s="37">
        <v>0</v>
      </c>
      <c r="R158" s="83">
        <v>44008</v>
      </c>
      <c r="S158" s="83">
        <v>44196</v>
      </c>
      <c r="T158" s="61">
        <f>+J158-P158</f>
        <v>6</v>
      </c>
      <c r="U158" s="62">
        <f>+M158/H158</f>
        <v>0.4</v>
      </c>
      <c r="V158" s="62">
        <f>+Q158/J158</f>
        <v>0</v>
      </c>
      <c r="W158" s="62">
        <f>+N158/K158</f>
        <v>3.5246448616600791E-2</v>
      </c>
      <c r="X158" s="144" t="s">
        <v>434</v>
      </c>
    </row>
    <row r="159" spans="1:24" ht="21.75" customHeight="1" x14ac:dyDescent="0.2">
      <c r="A159" s="133"/>
      <c r="B159" s="133"/>
      <c r="C159" s="133"/>
      <c r="D159" s="133"/>
      <c r="E159" s="44" t="s">
        <v>250</v>
      </c>
      <c r="F159" s="73" t="s">
        <v>138</v>
      </c>
      <c r="G159" s="34" t="s">
        <v>145</v>
      </c>
      <c r="H159" s="35">
        <v>1</v>
      </c>
      <c r="I159" s="76" t="s">
        <v>143</v>
      </c>
      <c r="J159" s="116" t="s">
        <v>55</v>
      </c>
      <c r="K159" s="116"/>
      <c r="L159" s="116"/>
      <c r="M159" s="36">
        <v>1</v>
      </c>
      <c r="N159" s="116" t="s">
        <v>55</v>
      </c>
      <c r="O159" s="116"/>
      <c r="P159" s="116"/>
      <c r="Q159" s="116"/>
      <c r="R159" s="116"/>
      <c r="S159" s="116"/>
      <c r="T159" s="116"/>
      <c r="U159" s="116"/>
      <c r="V159" s="116"/>
      <c r="W159" s="116"/>
      <c r="X159" s="145"/>
    </row>
    <row r="160" spans="1:24" ht="21.95" customHeight="1" x14ac:dyDescent="0.2">
      <c r="A160" s="133"/>
      <c r="B160" s="133"/>
      <c r="C160" s="133"/>
      <c r="D160" s="133"/>
      <c r="E160" s="44" t="s">
        <v>251</v>
      </c>
      <c r="F160" s="74" t="s">
        <v>139</v>
      </c>
      <c r="G160" s="34" t="s">
        <v>145</v>
      </c>
      <c r="H160" s="35">
        <v>1</v>
      </c>
      <c r="I160" s="77" t="s">
        <v>144</v>
      </c>
      <c r="J160" s="116"/>
      <c r="K160" s="116"/>
      <c r="L160" s="116"/>
      <c r="M160" s="36">
        <v>1</v>
      </c>
      <c r="N160" s="116"/>
      <c r="O160" s="116"/>
      <c r="P160" s="116"/>
      <c r="Q160" s="116"/>
      <c r="R160" s="116"/>
      <c r="S160" s="116"/>
      <c r="T160" s="116"/>
      <c r="U160" s="116"/>
      <c r="V160" s="116"/>
      <c r="W160" s="116"/>
      <c r="X160" s="145"/>
    </row>
    <row r="161" spans="1:24" ht="21.95" customHeight="1" x14ac:dyDescent="0.2">
      <c r="A161" s="133"/>
      <c r="B161" s="133"/>
      <c r="C161" s="133"/>
      <c r="D161" s="133"/>
      <c r="E161" s="44" t="s">
        <v>252</v>
      </c>
      <c r="F161" s="74" t="s">
        <v>140</v>
      </c>
      <c r="G161" s="34" t="s">
        <v>145</v>
      </c>
      <c r="H161" s="35">
        <v>1</v>
      </c>
      <c r="I161" s="77" t="s">
        <v>143</v>
      </c>
      <c r="J161" s="116"/>
      <c r="K161" s="116"/>
      <c r="L161" s="116"/>
      <c r="M161" s="36">
        <v>1</v>
      </c>
      <c r="N161" s="116"/>
      <c r="O161" s="116"/>
      <c r="P161" s="116"/>
      <c r="Q161" s="116"/>
      <c r="R161" s="116"/>
      <c r="S161" s="116"/>
      <c r="T161" s="116"/>
      <c r="U161" s="116"/>
      <c r="V161" s="116"/>
      <c r="W161" s="116"/>
      <c r="X161" s="145"/>
    </row>
    <row r="162" spans="1:24" ht="21.95" customHeight="1" x14ac:dyDescent="0.2">
      <c r="A162" s="133"/>
      <c r="B162" s="133"/>
      <c r="C162" s="133"/>
      <c r="D162" s="133"/>
      <c r="E162" s="44" t="s">
        <v>253</v>
      </c>
      <c r="F162" s="74" t="s">
        <v>141</v>
      </c>
      <c r="G162" s="34" t="s">
        <v>145</v>
      </c>
      <c r="H162" s="35">
        <v>1</v>
      </c>
      <c r="I162" s="77" t="s">
        <v>143</v>
      </c>
      <c r="J162" s="116"/>
      <c r="K162" s="116"/>
      <c r="L162" s="116"/>
      <c r="M162" s="36">
        <v>1</v>
      </c>
      <c r="N162" s="116"/>
      <c r="O162" s="116"/>
      <c r="P162" s="116"/>
      <c r="Q162" s="116"/>
      <c r="R162" s="116"/>
      <c r="S162" s="116"/>
      <c r="T162" s="116"/>
      <c r="U162" s="116"/>
      <c r="V162" s="116"/>
      <c r="W162" s="116"/>
      <c r="X162" s="145"/>
    </row>
    <row r="163" spans="1:24" ht="21.95" customHeight="1" x14ac:dyDescent="0.2">
      <c r="A163" s="133"/>
      <c r="B163" s="133"/>
      <c r="C163" s="133"/>
      <c r="D163" s="133"/>
      <c r="E163" s="44" t="s">
        <v>254</v>
      </c>
      <c r="F163" s="75" t="s">
        <v>147</v>
      </c>
      <c r="G163" s="34" t="s">
        <v>146</v>
      </c>
      <c r="H163" s="35">
        <v>6</v>
      </c>
      <c r="I163" s="78" t="s">
        <v>148</v>
      </c>
      <c r="J163" s="116"/>
      <c r="K163" s="116"/>
      <c r="L163" s="116"/>
      <c r="M163" s="36">
        <v>0</v>
      </c>
      <c r="N163" s="116"/>
      <c r="O163" s="116"/>
      <c r="P163" s="116"/>
      <c r="Q163" s="116"/>
      <c r="R163" s="116"/>
      <c r="S163" s="116"/>
      <c r="T163" s="116"/>
      <c r="U163" s="116"/>
      <c r="V163" s="116"/>
      <c r="W163" s="116"/>
      <c r="X163" s="146"/>
    </row>
    <row r="164" spans="1:24" ht="21.95" customHeight="1" x14ac:dyDescent="0.2">
      <c r="A164" s="132" t="s">
        <v>310</v>
      </c>
      <c r="B164" s="132" t="s">
        <v>343</v>
      </c>
      <c r="C164" s="132" t="s">
        <v>354</v>
      </c>
      <c r="D164" s="132" t="s">
        <v>313</v>
      </c>
      <c r="E164" s="43">
        <v>26</v>
      </c>
      <c r="F164" s="26" t="s">
        <v>371</v>
      </c>
      <c r="G164" s="26"/>
      <c r="H164" s="61">
        <f>SUM(H165:H169)</f>
        <v>4</v>
      </c>
      <c r="I164" s="30" t="s">
        <v>372</v>
      </c>
      <c r="J164" s="30">
        <v>0</v>
      </c>
      <c r="K164" s="30">
        <v>3142000000</v>
      </c>
      <c r="L164" s="27"/>
      <c r="M164" s="61">
        <f>SUM(M165:M169)</f>
        <v>2</v>
      </c>
      <c r="N164" s="27">
        <v>0</v>
      </c>
      <c r="O164" s="27"/>
      <c r="P164" s="37"/>
      <c r="Q164" s="37">
        <v>0</v>
      </c>
      <c r="R164" s="37"/>
      <c r="S164" s="37"/>
      <c r="T164" s="80">
        <f>+J164-Q164</f>
        <v>0</v>
      </c>
      <c r="U164" s="62">
        <f>+M164/H164</f>
        <v>0.5</v>
      </c>
      <c r="V164" s="62" t="e">
        <f>+Q164/J164</f>
        <v>#DIV/0!</v>
      </c>
      <c r="W164" s="62">
        <f>+N164/K164</f>
        <v>0</v>
      </c>
      <c r="X164" s="144" t="s">
        <v>435</v>
      </c>
    </row>
    <row r="165" spans="1:24" ht="21.75" customHeight="1" x14ac:dyDescent="0.2">
      <c r="A165" s="133"/>
      <c r="B165" s="133"/>
      <c r="C165" s="133"/>
      <c r="D165" s="133"/>
      <c r="E165" s="44" t="s">
        <v>255</v>
      </c>
      <c r="F165" s="73" t="s">
        <v>138</v>
      </c>
      <c r="G165" s="34" t="s">
        <v>145</v>
      </c>
      <c r="H165" s="35">
        <v>1</v>
      </c>
      <c r="I165" s="76" t="s">
        <v>143</v>
      </c>
      <c r="J165" s="116" t="s">
        <v>55</v>
      </c>
      <c r="K165" s="116"/>
      <c r="L165" s="116"/>
      <c r="M165" s="36">
        <v>1</v>
      </c>
      <c r="N165" s="116" t="s">
        <v>55</v>
      </c>
      <c r="O165" s="116"/>
      <c r="P165" s="116"/>
      <c r="Q165" s="116"/>
      <c r="R165" s="116"/>
      <c r="S165" s="116"/>
      <c r="T165" s="116"/>
      <c r="U165" s="116"/>
      <c r="V165" s="116"/>
      <c r="W165" s="116"/>
      <c r="X165" s="145"/>
    </row>
    <row r="166" spans="1:24" ht="21.95" customHeight="1" x14ac:dyDescent="0.2">
      <c r="A166" s="133"/>
      <c r="B166" s="133"/>
      <c r="C166" s="133"/>
      <c r="D166" s="133"/>
      <c r="E166" s="44" t="s">
        <v>256</v>
      </c>
      <c r="F166" s="74" t="s">
        <v>139</v>
      </c>
      <c r="G166" s="34" t="s">
        <v>145</v>
      </c>
      <c r="H166" s="35">
        <v>1</v>
      </c>
      <c r="I166" s="77" t="s">
        <v>144</v>
      </c>
      <c r="J166" s="116"/>
      <c r="K166" s="116"/>
      <c r="L166" s="116"/>
      <c r="M166" s="36">
        <v>1</v>
      </c>
      <c r="N166" s="116"/>
      <c r="O166" s="116"/>
      <c r="P166" s="116"/>
      <c r="Q166" s="116"/>
      <c r="R166" s="116"/>
      <c r="S166" s="116"/>
      <c r="T166" s="116"/>
      <c r="U166" s="116"/>
      <c r="V166" s="116"/>
      <c r="W166" s="116"/>
      <c r="X166" s="145"/>
    </row>
    <row r="167" spans="1:24" ht="21.95" customHeight="1" x14ac:dyDescent="0.2">
      <c r="A167" s="133"/>
      <c r="B167" s="133"/>
      <c r="C167" s="133"/>
      <c r="D167" s="133"/>
      <c r="E167" s="44" t="s">
        <v>257</v>
      </c>
      <c r="F167" s="74" t="s">
        <v>140</v>
      </c>
      <c r="G167" s="34" t="s">
        <v>145</v>
      </c>
      <c r="H167" s="35">
        <v>1</v>
      </c>
      <c r="I167" s="77" t="s">
        <v>143</v>
      </c>
      <c r="J167" s="116"/>
      <c r="K167" s="116"/>
      <c r="L167" s="116"/>
      <c r="M167" s="36"/>
      <c r="N167" s="116"/>
      <c r="O167" s="116"/>
      <c r="P167" s="116"/>
      <c r="Q167" s="116"/>
      <c r="R167" s="116"/>
      <c r="S167" s="116"/>
      <c r="T167" s="116"/>
      <c r="U167" s="116"/>
      <c r="V167" s="116"/>
      <c r="W167" s="116"/>
      <c r="X167" s="145"/>
    </row>
    <row r="168" spans="1:24" ht="21.95" customHeight="1" x14ac:dyDescent="0.2">
      <c r="A168" s="133"/>
      <c r="B168" s="133"/>
      <c r="C168" s="133"/>
      <c r="D168" s="133"/>
      <c r="E168" s="44" t="s">
        <v>258</v>
      </c>
      <c r="F168" s="74" t="s">
        <v>141</v>
      </c>
      <c r="G168" s="34" t="s">
        <v>145</v>
      </c>
      <c r="H168" s="35">
        <v>1</v>
      </c>
      <c r="I168" s="77" t="s">
        <v>143</v>
      </c>
      <c r="J168" s="116"/>
      <c r="K168" s="116"/>
      <c r="L168" s="116"/>
      <c r="M168" s="36"/>
      <c r="N168" s="116"/>
      <c r="O168" s="116"/>
      <c r="P168" s="116"/>
      <c r="Q168" s="116"/>
      <c r="R168" s="116"/>
      <c r="S168" s="116"/>
      <c r="T168" s="116"/>
      <c r="U168" s="116"/>
      <c r="V168" s="116"/>
      <c r="W168" s="116"/>
      <c r="X168" s="145"/>
    </row>
    <row r="169" spans="1:24" ht="21.95" customHeight="1" x14ac:dyDescent="0.2">
      <c r="A169" s="133"/>
      <c r="B169" s="133"/>
      <c r="C169" s="133"/>
      <c r="D169" s="133"/>
      <c r="E169" s="44" t="s">
        <v>259</v>
      </c>
      <c r="F169" s="75" t="s">
        <v>147</v>
      </c>
      <c r="G169" s="34" t="s">
        <v>146</v>
      </c>
      <c r="H169" s="35"/>
      <c r="I169" s="78" t="s">
        <v>148</v>
      </c>
      <c r="J169" s="116"/>
      <c r="K169" s="116"/>
      <c r="L169" s="116"/>
      <c r="M169" s="36"/>
      <c r="N169" s="116"/>
      <c r="O169" s="116"/>
      <c r="P169" s="116"/>
      <c r="Q169" s="116"/>
      <c r="R169" s="116"/>
      <c r="S169" s="116"/>
      <c r="T169" s="116"/>
      <c r="U169" s="116"/>
      <c r="V169" s="116"/>
      <c r="W169" s="116"/>
      <c r="X169" s="146"/>
    </row>
    <row r="170" spans="1:24" ht="21.95" customHeight="1" x14ac:dyDescent="0.2">
      <c r="A170" s="132" t="s">
        <v>310</v>
      </c>
      <c r="B170" s="132" t="s">
        <v>343</v>
      </c>
      <c r="C170" s="132" t="s">
        <v>354</v>
      </c>
      <c r="D170" s="132" t="s">
        <v>313</v>
      </c>
      <c r="E170" s="43">
        <v>27</v>
      </c>
      <c r="F170" s="26" t="s">
        <v>373</v>
      </c>
      <c r="G170" s="26"/>
      <c r="H170" s="61">
        <f>SUM(H171:H175)</f>
        <v>4</v>
      </c>
      <c r="I170" s="30" t="s">
        <v>374</v>
      </c>
      <c r="J170" s="30">
        <v>0</v>
      </c>
      <c r="K170" s="30">
        <v>2000000000</v>
      </c>
      <c r="L170" s="27"/>
      <c r="M170" s="61">
        <f>SUM(M171:M175)</f>
        <v>2</v>
      </c>
      <c r="N170" s="27">
        <v>0</v>
      </c>
      <c r="O170" s="27"/>
      <c r="P170" s="37"/>
      <c r="Q170" s="37">
        <v>0</v>
      </c>
      <c r="R170" s="37"/>
      <c r="S170" s="37"/>
      <c r="T170" s="80">
        <f>+J170-Q170</f>
        <v>0</v>
      </c>
      <c r="U170" s="62">
        <f>+M170/H170</f>
        <v>0.5</v>
      </c>
      <c r="V170" s="62" t="e">
        <f>+Q170/J170</f>
        <v>#DIV/0!</v>
      </c>
      <c r="W170" s="62">
        <f>+N170/K170</f>
        <v>0</v>
      </c>
      <c r="X170" s="144" t="s">
        <v>436</v>
      </c>
    </row>
    <row r="171" spans="1:24" ht="21.75" customHeight="1" x14ac:dyDescent="0.2">
      <c r="A171" s="133"/>
      <c r="B171" s="133"/>
      <c r="C171" s="133"/>
      <c r="D171" s="133"/>
      <c r="E171" s="44" t="s">
        <v>260</v>
      </c>
      <c r="F171" s="73" t="s">
        <v>138</v>
      </c>
      <c r="G171" s="34" t="s">
        <v>145</v>
      </c>
      <c r="H171" s="35">
        <v>1</v>
      </c>
      <c r="I171" s="76" t="s">
        <v>143</v>
      </c>
      <c r="J171" s="116" t="s">
        <v>55</v>
      </c>
      <c r="K171" s="116"/>
      <c r="L171" s="116"/>
      <c r="M171" s="36">
        <v>1</v>
      </c>
      <c r="N171" s="116" t="s">
        <v>55</v>
      </c>
      <c r="O171" s="116"/>
      <c r="P171" s="116"/>
      <c r="Q171" s="116"/>
      <c r="R171" s="116"/>
      <c r="S171" s="116"/>
      <c r="T171" s="116"/>
      <c r="U171" s="116"/>
      <c r="V171" s="116"/>
      <c r="W171" s="116"/>
      <c r="X171" s="145"/>
    </row>
    <row r="172" spans="1:24" ht="21.95" customHeight="1" x14ac:dyDescent="0.2">
      <c r="A172" s="133"/>
      <c r="B172" s="133"/>
      <c r="C172" s="133"/>
      <c r="D172" s="133"/>
      <c r="E172" s="44" t="s">
        <v>261</v>
      </c>
      <c r="F172" s="74" t="s">
        <v>139</v>
      </c>
      <c r="G172" s="34" t="s">
        <v>145</v>
      </c>
      <c r="H172" s="35">
        <v>1</v>
      </c>
      <c r="I172" s="77" t="s">
        <v>144</v>
      </c>
      <c r="J172" s="116"/>
      <c r="K172" s="116"/>
      <c r="L172" s="116"/>
      <c r="M172" s="36">
        <v>1</v>
      </c>
      <c r="N172" s="116"/>
      <c r="O172" s="116"/>
      <c r="P172" s="116"/>
      <c r="Q172" s="116"/>
      <c r="R172" s="116"/>
      <c r="S172" s="116"/>
      <c r="T172" s="116"/>
      <c r="U172" s="116"/>
      <c r="V172" s="116"/>
      <c r="W172" s="116"/>
      <c r="X172" s="145"/>
    </row>
    <row r="173" spans="1:24" ht="21.95" customHeight="1" x14ac:dyDescent="0.2">
      <c r="A173" s="133"/>
      <c r="B173" s="133"/>
      <c r="C173" s="133"/>
      <c r="D173" s="133"/>
      <c r="E173" s="44" t="s">
        <v>262</v>
      </c>
      <c r="F173" s="74" t="s">
        <v>140</v>
      </c>
      <c r="G173" s="34" t="s">
        <v>145</v>
      </c>
      <c r="H173" s="35">
        <v>1</v>
      </c>
      <c r="I173" s="77" t="s">
        <v>143</v>
      </c>
      <c r="J173" s="116"/>
      <c r="K173" s="116"/>
      <c r="L173" s="116"/>
      <c r="M173" s="36"/>
      <c r="N173" s="116"/>
      <c r="O173" s="116"/>
      <c r="P173" s="116"/>
      <c r="Q173" s="116"/>
      <c r="R173" s="116"/>
      <c r="S173" s="116"/>
      <c r="T173" s="116"/>
      <c r="U173" s="116"/>
      <c r="V173" s="116"/>
      <c r="W173" s="116"/>
      <c r="X173" s="145"/>
    </row>
    <row r="174" spans="1:24" ht="21.95" customHeight="1" x14ac:dyDescent="0.2">
      <c r="A174" s="133"/>
      <c r="B174" s="133"/>
      <c r="C174" s="133"/>
      <c r="D174" s="133"/>
      <c r="E174" s="44" t="s">
        <v>263</v>
      </c>
      <c r="F174" s="74" t="s">
        <v>141</v>
      </c>
      <c r="G174" s="34" t="s">
        <v>145</v>
      </c>
      <c r="H174" s="35">
        <v>1</v>
      </c>
      <c r="I174" s="77" t="s">
        <v>143</v>
      </c>
      <c r="J174" s="116"/>
      <c r="K174" s="116"/>
      <c r="L174" s="116"/>
      <c r="M174" s="36"/>
      <c r="N174" s="116"/>
      <c r="O174" s="116"/>
      <c r="P174" s="116"/>
      <c r="Q174" s="116"/>
      <c r="R174" s="116"/>
      <c r="S174" s="116"/>
      <c r="T174" s="116"/>
      <c r="U174" s="116"/>
      <c r="V174" s="116"/>
      <c r="W174" s="116"/>
      <c r="X174" s="145"/>
    </row>
    <row r="175" spans="1:24" ht="21.95" customHeight="1" x14ac:dyDescent="0.2">
      <c r="A175" s="133"/>
      <c r="B175" s="133"/>
      <c r="C175" s="133"/>
      <c r="D175" s="133"/>
      <c r="E175" s="44" t="s">
        <v>264</v>
      </c>
      <c r="F175" s="75" t="s">
        <v>147</v>
      </c>
      <c r="G175" s="34" t="s">
        <v>146</v>
      </c>
      <c r="H175" s="35"/>
      <c r="I175" s="78" t="s">
        <v>148</v>
      </c>
      <c r="J175" s="116"/>
      <c r="K175" s="116"/>
      <c r="L175" s="116"/>
      <c r="M175" s="36"/>
      <c r="N175" s="116"/>
      <c r="O175" s="116"/>
      <c r="P175" s="116"/>
      <c r="Q175" s="116"/>
      <c r="R175" s="116"/>
      <c r="S175" s="116"/>
      <c r="T175" s="116"/>
      <c r="U175" s="116"/>
      <c r="V175" s="116"/>
      <c r="W175" s="116"/>
      <c r="X175" s="146"/>
    </row>
    <row r="176" spans="1:24" ht="21.95" customHeight="1" x14ac:dyDescent="0.2">
      <c r="A176" s="132" t="s">
        <v>310</v>
      </c>
      <c r="B176" s="132" t="s">
        <v>343</v>
      </c>
      <c r="C176" s="132" t="s">
        <v>354</v>
      </c>
      <c r="D176" s="132" t="s">
        <v>313</v>
      </c>
      <c r="E176" s="43">
        <v>28</v>
      </c>
      <c r="F176" s="26" t="s">
        <v>375</v>
      </c>
      <c r="G176" s="26"/>
      <c r="H176" s="61">
        <f>SUM(H177:H181)</f>
        <v>4</v>
      </c>
      <c r="I176" s="30" t="s">
        <v>376</v>
      </c>
      <c r="J176" s="30">
        <v>0</v>
      </c>
      <c r="K176" s="30">
        <v>1000000000</v>
      </c>
      <c r="L176" s="27"/>
      <c r="M176" s="61">
        <f>SUM(M177:M181)</f>
        <v>3</v>
      </c>
      <c r="N176" s="27">
        <v>0</v>
      </c>
      <c r="O176" s="27"/>
      <c r="P176" s="37"/>
      <c r="Q176" s="37">
        <v>0</v>
      </c>
      <c r="R176" s="37"/>
      <c r="S176" s="37"/>
      <c r="T176" s="80">
        <f>+J176-Q176</f>
        <v>0</v>
      </c>
      <c r="U176" s="62">
        <f>+M176/H176</f>
        <v>0.75</v>
      </c>
      <c r="V176" s="62" t="e">
        <f>+Q176/J176</f>
        <v>#DIV/0!</v>
      </c>
      <c r="W176" s="62">
        <f>+N176/K176</f>
        <v>0</v>
      </c>
      <c r="X176" s="144" t="s">
        <v>377</v>
      </c>
    </row>
    <row r="177" spans="1:24" ht="21.75" customHeight="1" x14ac:dyDescent="0.2">
      <c r="A177" s="133"/>
      <c r="B177" s="133"/>
      <c r="C177" s="133"/>
      <c r="D177" s="133"/>
      <c r="E177" s="44" t="s">
        <v>265</v>
      </c>
      <c r="F177" s="73" t="s">
        <v>138</v>
      </c>
      <c r="G177" s="34" t="s">
        <v>145</v>
      </c>
      <c r="H177" s="35">
        <v>1</v>
      </c>
      <c r="I177" s="76" t="s">
        <v>143</v>
      </c>
      <c r="J177" s="116" t="s">
        <v>55</v>
      </c>
      <c r="K177" s="116"/>
      <c r="L177" s="116"/>
      <c r="M177" s="36">
        <v>1</v>
      </c>
      <c r="N177" s="116" t="s">
        <v>55</v>
      </c>
      <c r="O177" s="116"/>
      <c r="P177" s="116"/>
      <c r="Q177" s="116"/>
      <c r="R177" s="116"/>
      <c r="S177" s="116"/>
      <c r="T177" s="116"/>
      <c r="U177" s="116"/>
      <c r="V177" s="116"/>
      <c r="W177" s="116"/>
      <c r="X177" s="145"/>
    </row>
    <row r="178" spans="1:24" ht="21.95" customHeight="1" x14ac:dyDescent="0.2">
      <c r="A178" s="133"/>
      <c r="B178" s="133"/>
      <c r="C178" s="133"/>
      <c r="D178" s="133"/>
      <c r="E178" s="44" t="s">
        <v>266</v>
      </c>
      <c r="F178" s="74" t="s">
        <v>139</v>
      </c>
      <c r="G178" s="34" t="s">
        <v>145</v>
      </c>
      <c r="H178" s="35">
        <v>1</v>
      </c>
      <c r="I178" s="77" t="s">
        <v>144</v>
      </c>
      <c r="J178" s="116"/>
      <c r="K178" s="116"/>
      <c r="L178" s="116"/>
      <c r="M178" s="36">
        <v>1</v>
      </c>
      <c r="N178" s="116"/>
      <c r="O178" s="116"/>
      <c r="P178" s="116"/>
      <c r="Q178" s="116"/>
      <c r="R178" s="116"/>
      <c r="S178" s="116"/>
      <c r="T178" s="116"/>
      <c r="U178" s="116"/>
      <c r="V178" s="116"/>
      <c r="W178" s="116"/>
      <c r="X178" s="145"/>
    </row>
    <row r="179" spans="1:24" ht="21.95" customHeight="1" x14ac:dyDescent="0.2">
      <c r="A179" s="133"/>
      <c r="B179" s="133"/>
      <c r="C179" s="133"/>
      <c r="D179" s="133"/>
      <c r="E179" s="44" t="s">
        <v>267</v>
      </c>
      <c r="F179" s="74" t="s">
        <v>140</v>
      </c>
      <c r="G179" s="34" t="s">
        <v>145</v>
      </c>
      <c r="H179" s="35">
        <v>1</v>
      </c>
      <c r="I179" s="77" t="s">
        <v>143</v>
      </c>
      <c r="J179" s="116"/>
      <c r="K179" s="116"/>
      <c r="L179" s="116"/>
      <c r="M179" s="36">
        <v>1</v>
      </c>
      <c r="N179" s="116"/>
      <c r="O179" s="116"/>
      <c r="P179" s="116"/>
      <c r="Q179" s="116"/>
      <c r="R179" s="116"/>
      <c r="S179" s="116"/>
      <c r="T179" s="116"/>
      <c r="U179" s="116"/>
      <c r="V179" s="116"/>
      <c r="W179" s="116"/>
      <c r="X179" s="145"/>
    </row>
    <row r="180" spans="1:24" ht="21.95" customHeight="1" x14ac:dyDescent="0.2">
      <c r="A180" s="133"/>
      <c r="B180" s="133"/>
      <c r="C180" s="133"/>
      <c r="D180" s="133"/>
      <c r="E180" s="44" t="s">
        <v>268</v>
      </c>
      <c r="F180" s="74" t="s">
        <v>141</v>
      </c>
      <c r="G180" s="34" t="s">
        <v>145</v>
      </c>
      <c r="H180" s="35">
        <v>1</v>
      </c>
      <c r="I180" s="77" t="s">
        <v>143</v>
      </c>
      <c r="J180" s="116"/>
      <c r="K180" s="116"/>
      <c r="L180" s="116"/>
      <c r="M180" s="36"/>
      <c r="N180" s="116"/>
      <c r="O180" s="116"/>
      <c r="P180" s="116"/>
      <c r="Q180" s="116"/>
      <c r="R180" s="116"/>
      <c r="S180" s="116"/>
      <c r="T180" s="116"/>
      <c r="U180" s="116"/>
      <c r="V180" s="116"/>
      <c r="W180" s="116"/>
      <c r="X180" s="145"/>
    </row>
    <row r="181" spans="1:24" ht="21.95" customHeight="1" x14ac:dyDescent="0.2">
      <c r="A181" s="133"/>
      <c r="B181" s="133"/>
      <c r="C181" s="133"/>
      <c r="D181" s="133"/>
      <c r="E181" s="44" t="s">
        <v>269</v>
      </c>
      <c r="F181" s="75" t="s">
        <v>147</v>
      </c>
      <c r="G181" s="34" t="s">
        <v>146</v>
      </c>
      <c r="H181" s="35"/>
      <c r="I181" s="78" t="s">
        <v>148</v>
      </c>
      <c r="J181" s="116"/>
      <c r="K181" s="116"/>
      <c r="L181" s="116"/>
      <c r="M181" s="36"/>
      <c r="N181" s="116"/>
      <c r="O181" s="116"/>
      <c r="P181" s="116"/>
      <c r="Q181" s="116"/>
      <c r="R181" s="116"/>
      <c r="S181" s="116"/>
      <c r="T181" s="116"/>
      <c r="U181" s="116"/>
      <c r="V181" s="116"/>
      <c r="W181" s="116"/>
      <c r="X181" s="146"/>
    </row>
    <row r="182" spans="1:24" ht="39" customHeight="1" x14ac:dyDescent="0.2">
      <c r="A182" s="132" t="s">
        <v>310</v>
      </c>
      <c r="B182" s="132" t="s">
        <v>343</v>
      </c>
      <c r="C182" s="132" t="s">
        <v>354</v>
      </c>
      <c r="D182" s="132" t="s">
        <v>313</v>
      </c>
      <c r="E182" s="43">
        <v>29</v>
      </c>
      <c r="F182" s="26" t="s">
        <v>378</v>
      </c>
      <c r="G182" s="26"/>
      <c r="H182" s="61">
        <f>SUM(H183:H187)</f>
        <v>2</v>
      </c>
      <c r="I182" s="30" t="s">
        <v>379</v>
      </c>
      <c r="J182" s="30">
        <v>0</v>
      </c>
      <c r="K182" s="30">
        <v>200000000</v>
      </c>
      <c r="L182" s="27"/>
      <c r="M182" s="61">
        <f>SUM(M183:M187)</f>
        <v>2</v>
      </c>
      <c r="N182" s="27">
        <v>0</v>
      </c>
      <c r="O182" s="27"/>
      <c r="P182" s="37"/>
      <c r="Q182" s="37">
        <v>0</v>
      </c>
      <c r="R182" s="37"/>
      <c r="S182" s="37"/>
      <c r="T182" s="80">
        <f>+J182-Q182</f>
        <v>0</v>
      </c>
      <c r="U182" s="62">
        <f>+M182/H182</f>
        <v>1</v>
      </c>
      <c r="V182" s="62" t="e">
        <f>+Q182/J182</f>
        <v>#DIV/0!</v>
      </c>
      <c r="W182" s="62">
        <f>+N182/K182</f>
        <v>0</v>
      </c>
      <c r="X182" s="144" t="s">
        <v>380</v>
      </c>
    </row>
    <row r="183" spans="1:24" ht="21.75" customHeight="1" x14ac:dyDescent="0.2">
      <c r="A183" s="133"/>
      <c r="B183" s="133"/>
      <c r="C183" s="133"/>
      <c r="D183" s="133"/>
      <c r="E183" s="44" t="s">
        <v>270</v>
      </c>
      <c r="F183" s="73" t="s">
        <v>138</v>
      </c>
      <c r="G183" s="34" t="s">
        <v>145</v>
      </c>
      <c r="H183" s="35">
        <v>1</v>
      </c>
      <c r="I183" s="76" t="s">
        <v>143</v>
      </c>
      <c r="J183" s="116" t="s">
        <v>55</v>
      </c>
      <c r="K183" s="116"/>
      <c r="L183" s="116"/>
      <c r="M183" s="36">
        <v>1</v>
      </c>
      <c r="N183" s="116" t="s">
        <v>55</v>
      </c>
      <c r="O183" s="116"/>
      <c r="P183" s="116"/>
      <c r="Q183" s="116"/>
      <c r="R183" s="116"/>
      <c r="S183" s="116"/>
      <c r="T183" s="116"/>
      <c r="U183" s="116"/>
      <c r="V183" s="116"/>
      <c r="W183" s="116"/>
      <c r="X183" s="145"/>
    </row>
    <row r="184" spans="1:24" ht="21.95" customHeight="1" x14ac:dyDescent="0.2">
      <c r="A184" s="133"/>
      <c r="B184" s="133"/>
      <c r="C184" s="133"/>
      <c r="D184" s="133"/>
      <c r="E184" s="44" t="s">
        <v>271</v>
      </c>
      <c r="F184" s="74" t="s">
        <v>139</v>
      </c>
      <c r="G184" s="34" t="s">
        <v>145</v>
      </c>
      <c r="H184" s="35">
        <v>1</v>
      </c>
      <c r="I184" s="77" t="s">
        <v>144</v>
      </c>
      <c r="J184" s="116"/>
      <c r="K184" s="116"/>
      <c r="L184" s="116"/>
      <c r="M184" s="36">
        <v>1</v>
      </c>
      <c r="N184" s="116"/>
      <c r="O184" s="116"/>
      <c r="P184" s="116"/>
      <c r="Q184" s="116"/>
      <c r="R184" s="116"/>
      <c r="S184" s="116"/>
      <c r="T184" s="116"/>
      <c r="U184" s="116"/>
      <c r="V184" s="116"/>
      <c r="W184" s="116"/>
      <c r="X184" s="145"/>
    </row>
    <row r="185" spans="1:24" ht="21.95" customHeight="1" x14ac:dyDescent="0.2">
      <c r="A185" s="133"/>
      <c r="B185" s="133"/>
      <c r="C185" s="133"/>
      <c r="D185" s="133"/>
      <c r="E185" s="44" t="s">
        <v>272</v>
      </c>
      <c r="F185" s="74" t="s">
        <v>140</v>
      </c>
      <c r="G185" s="34" t="s">
        <v>145</v>
      </c>
      <c r="H185" s="35"/>
      <c r="I185" s="77" t="s">
        <v>143</v>
      </c>
      <c r="J185" s="116"/>
      <c r="K185" s="116"/>
      <c r="L185" s="116"/>
      <c r="M185" s="36"/>
      <c r="N185" s="116"/>
      <c r="O185" s="116"/>
      <c r="P185" s="116"/>
      <c r="Q185" s="116"/>
      <c r="R185" s="116"/>
      <c r="S185" s="116"/>
      <c r="T185" s="116"/>
      <c r="U185" s="116"/>
      <c r="V185" s="116"/>
      <c r="W185" s="116"/>
      <c r="X185" s="145"/>
    </row>
    <row r="186" spans="1:24" ht="21.95" customHeight="1" x14ac:dyDescent="0.2">
      <c r="A186" s="133"/>
      <c r="B186" s="133"/>
      <c r="C186" s="133"/>
      <c r="D186" s="133"/>
      <c r="E186" s="44" t="s">
        <v>273</v>
      </c>
      <c r="F186" s="74" t="s">
        <v>141</v>
      </c>
      <c r="G186" s="34" t="s">
        <v>145</v>
      </c>
      <c r="H186" s="35"/>
      <c r="I186" s="77" t="s">
        <v>143</v>
      </c>
      <c r="J186" s="116"/>
      <c r="K186" s="116"/>
      <c r="L186" s="116"/>
      <c r="M186" s="36"/>
      <c r="N186" s="116"/>
      <c r="O186" s="116"/>
      <c r="P186" s="116"/>
      <c r="Q186" s="116"/>
      <c r="R186" s="116"/>
      <c r="S186" s="116"/>
      <c r="T186" s="116"/>
      <c r="U186" s="116"/>
      <c r="V186" s="116"/>
      <c r="W186" s="116"/>
      <c r="X186" s="145"/>
    </row>
    <row r="187" spans="1:24" ht="21.95" customHeight="1" x14ac:dyDescent="0.2">
      <c r="A187" s="133"/>
      <c r="B187" s="133"/>
      <c r="C187" s="133"/>
      <c r="D187" s="133"/>
      <c r="E187" s="44" t="s">
        <v>274</v>
      </c>
      <c r="F187" s="75" t="s">
        <v>147</v>
      </c>
      <c r="G187" s="34" t="s">
        <v>146</v>
      </c>
      <c r="H187" s="35"/>
      <c r="I187" s="78" t="s">
        <v>148</v>
      </c>
      <c r="J187" s="116"/>
      <c r="K187" s="116"/>
      <c r="L187" s="116"/>
      <c r="M187" s="36"/>
      <c r="N187" s="116"/>
      <c r="O187" s="116"/>
      <c r="P187" s="116"/>
      <c r="Q187" s="116"/>
      <c r="R187" s="116"/>
      <c r="S187" s="116"/>
      <c r="T187" s="116"/>
      <c r="U187" s="116"/>
      <c r="V187" s="116"/>
      <c r="W187" s="116"/>
      <c r="X187" s="146"/>
    </row>
    <row r="188" spans="1:24" ht="21.95" customHeight="1" x14ac:dyDescent="0.2">
      <c r="A188" s="132" t="s">
        <v>310</v>
      </c>
      <c r="B188" s="132" t="s">
        <v>343</v>
      </c>
      <c r="C188" s="132" t="s">
        <v>354</v>
      </c>
      <c r="D188" s="132" t="s">
        <v>313</v>
      </c>
      <c r="E188" s="43">
        <v>30</v>
      </c>
      <c r="F188" s="26" t="s">
        <v>381</v>
      </c>
      <c r="G188" s="26"/>
      <c r="H188" s="61">
        <f>SUM(H189:H193)</f>
        <v>4</v>
      </c>
      <c r="I188" s="30" t="s">
        <v>437</v>
      </c>
      <c r="J188" s="30">
        <v>0</v>
      </c>
      <c r="K188" s="30">
        <v>500000000</v>
      </c>
      <c r="L188" s="27"/>
      <c r="M188" s="61">
        <f>SUM(M189:M193)</f>
        <v>2</v>
      </c>
      <c r="N188" s="27">
        <v>0</v>
      </c>
      <c r="O188" s="27"/>
      <c r="P188" s="37"/>
      <c r="Q188" s="37">
        <v>0</v>
      </c>
      <c r="R188" s="37"/>
      <c r="S188" s="37"/>
      <c r="T188" s="80">
        <f>+J188-Q188</f>
        <v>0</v>
      </c>
      <c r="U188" s="62">
        <f>+M188/H188</f>
        <v>0.5</v>
      </c>
      <c r="V188" s="62" t="e">
        <f>+Q188/J188</f>
        <v>#DIV/0!</v>
      </c>
      <c r="W188" s="62">
        <f>+N188/K188</f>
        <v>0</v>
      </c>
      <c r="X188" s="144" t="s">
        <v>435</v>
      </c>
    </row>
    <row r="189" spans="1:24" ht="21.75" customHeight="1" x14ac:dyDescent="0.2">
      <c r="A189" s="133"/>
      <c r="B189" s="133"/>
      <c r="C189" s="133"/>
      <c r="D189" s="133"/>
      <c r="E189" s="44" t="s">
        <v>275</v>
      </c>
      <c r="F189" s="73" t="s">
        <v>138</v>
      </c>
      <c r="G189" s="34" t="s">
        <v>145</v>
      </c>
      <c r="H189" s="35">
        <v>1</v>
      </c>
      <c r="I189" s="76" t="s">
        <v>143</v>
      </c>
      <c r="J189" s="116" t="s">
        <v>55</v>
      </c>
      <c r="K189" s="116"/>
      <c r="L189" s="116"/>
      <c r="M189" s="36">
        <v>1</v>
      </c>
      <c r="N189" s="116" t="s">
        <v>55</v>
      </c>
      <c r="O189" s="116"/>
      <c r="P189" s="116"/>
      <c r="Q189" s="116"/>
      <c r="R189" s="116"/>
      <c r="S189" s="116"/>
      <c r="T189" s="116"/>
      <c r="U189" s="116"/>
      <c r="V189" s="116"/>
      <c r="W189" s="116"/>
      <c r="X189" s="145"/>
    </row>
    <row r="190" spans="1:24" ht="21.95" customHeight="1" x14ac:dyDescent="0.2">
      <c r="A190" s="133"/>
      <c r="B190" s="133"/>
      <c r="C190" s="133"/>
      <c r="D190" s="133"/>
      <c r="E190" s="44" t="s">
        <v>276</v>
      </c>
      <c r="F190" s="74" t="s">
        <v>139</v>
      </c>
      <c r="G190" s="34" t="s">
        <v>145</v>
      </c>
      <c r="H190" s="35">
        <v>1</v>
      </c>
      <c r="I190" s="77" t="s">
        <v>144</v>
      </c>
      <c r="J190" s="116"/>
      <c r="K190" s="116"/>
      <c r="L190" s="116"/>
      <c r="M190" s="36">
        <v>1</v>
      </c>
      <c r="N190" s="116"/>
      <c r="O190" s="116"/>
      <c r="P190" s="116"/>
      <c r="Q190" s="116"/>
      <c r="R190" s="116"/>
      <c r="S190" s="116"/>
      <c r="T190" s="116"/>
      <c r="U190" s="116"/>
      <c r="V190" s="116"/>
      <c r="W190" s="116"/>
      <c r="X190" s="145"/>
    </row>
    <row r="191" spans="1:24" ht="21.95" customHeight="1" x14ac:dyDescent="0.2">
      <c r="A191" s="133"/>
      <c r="B191" s="133"/>
      <c r="C191" s="133"/>
      <c r="D191" s="133"/>
      <c r="E191" s="44" t="s">
        <v>277</v>
      </c>
      <c r="F191" s="74" t="s">
        <v>140</v>
      </c>
      <c r="G191" s="34" t="s">
        <v>145</v>
      </c>
      <c r="H191" s="35">
        <v>1</v>
      </c>
      <c r="I191" s="77" t="s">
        <v>143</v>
      </c>
      <c r="J191" s="116"/>
      <c r="K191" s="116"/>
      <c r="L191" s="116"/>
      <c r="M191" s="36"/>
      <c r="N191" s="116"/>
      <c r="O191" s="116"/>
      <c r="P191" s="116"/>
      <c r="Q191" s="116"/>
      <c r="R191" s="116"/>
      <c r="S191" s="116"/>
      <c r="T191" s="116"/>
      <c r="U191" s="116"/>
      <c r="V191" s="116"/>
      <c r="W191" s="116"/>
      <c r="X191" s="145"/>
    </row>
    <row r="192" spans="1:24" ht="21.95" customHeight="1" x14ac:dyDescent="0.2">
      <c r="A192" s="133"/>
      <c r="B192" s="133"/>
      <c r="C192" s="133"/>
      <c r="D192" s="133"/>
      <c r="E192" s="44" t="s">
        <v>278</v>
      </c>
      <c r="F192" s="74" t="s">
        <v>141</v>
      </c>
      <c r="G192" s="34" t="s">
        <v>145</v>
      </c>
      <c r="H192" s="35">
        <v>1</v>
      </c>
      <c r="I192" s="77" t="s">
        <v>143</v>
      </c>
      <c r="J192" s="116"/>
      <c r="K192" s="116"/>
      <c r="L192" s="116"/>
      <c r="M192" s="36"/>
      <c r="N192" s="116"/>
      <c r="O192" s="116"/>
      <c r="P192" s="116"/>
      <c r="Q192" s="116"/>
      <c r="R192" s="116"/>
      <c r="S192" s="116"/>
      <c r="T192" s="116"/>
      <c r="U192" s="116"/>
      <c r="V192" s="116"/>
      <c r="W192" s="116"/>
      <c r="X192" s="145"/>
    </row>
    <row r="193" spans="1:24" ht="21.95" customHeight="1" x14ac:dyDescent="0.2">
      <c r="A193" s="133"/>
      <c r="B193" s="133"/>
      <c r="C193" s="133"/>
      <c r="D193" s="133"/>
      <c r="E193" s="44" t="s">
        <v>279</v>
      </c>
      <c r="F193" s="75" t="s">
        <v>147</v>
      </c>
      <c r="G193" s="34" t="s">
        <v>146</v>
      </c>
      <c r="H193" s="35"/>
      <c r="I193" s="78" t="s">
        <v>148</v>
      </c>
      <c r="J193" s="116"/>
      <c r="K193" s="116"/>
      <c r="L193" s="116"/>
      <c r="M193" s="36"/>
      <c r="N193" s="116"/>
      <c r="O193" s="116"/>
      <c r="P193" s="116"/>
      <c r="Q193" s="116"/>
      <c r="R193" s="116"/>
      <c r="S193" s="116"/>
      <c r="T193" s="116"/>
      <c r="U193" s="116"/>
      <c r="V193" s="116"/>
      <c r="W193" s="116"/>
      <c r="X193" s="146"/>
    </row>
    <row r="194" spans="1:24" ht="27" customHeight="1" x14ac:dyDescent="0.2">
      <c r="A194" s="132" t="s">
        <v>310</v>
      </c>
      <c r="B194" s="132" t="s">
        <v>343</v>
      </c>
      <c r="C194" s="132" t="s">
        <v>354</v>
      </c>
      <c r="D194" s="132" t="s">
        <v>313</v>
      </c>
      <c r="E194" s="43">
        <v>31</v>
      </c>
      <c r="F194" s="26" t="s">
        <v>382</v>
      </c>
      <c r="G194" s="26"/>
      <c r="H194" s="61">
        <f>SUM(H195:H199)</f>
        <v>4</v>
      </c>
      <c r="I194" s="26" t="s">
        <v>438</v>
      </c>
      <c r="J194" s="30">
        <v>0</v>
      </c>
      <c r="K194" s="30">
        <v>500000000</v>
      </c>
      <c r="L194" s="27"/>
      <c r="M194" s="61">
        <f>SUM(M195:M199)</f>
        <v>2</v>
      </c>
      <c r="N194" s="27">
        <v>0</v>
      </c>
      <c r="O194" s="27"/>
      <c r="P194" s="37"/>
      <c r="Q194" s="37">
        <v>0</v>
      </c>
      <c r="R194" s="37"/>
      <c r="S194" s="37"/>
      <c r="T194" s="80">
        <f>+J194-Q194</f>
        <v>0</v>
      </c>
      <c r="U194" s="62">
        <f>+M194/H194</f>
        <v>0.5</v>
      </c>
      <c r="V194" s="62" t="e">
        <f>+Q194/J194</f>
        <v>#DIV/0!</v>
      </c>
      <c r="W194" s="62">
        <f>+N194/K194</f>
        <v>0</v>
      </c>
      <c r="X194" s="144" t="s">
        <v>383</v>
      </c>
    </row>
    <row r="195" spans="1:24" ht="21.75" customHeight="1" x14ac:dyDescent="0.2">
      <c r="A195" s="133"/>
      <c r="B195" s="133"/>
      <c r="C195" s="133"/>
      <c r="D195" s="133"/>
      <c r="E195" s="44" t="s">
        <v>280</v>
      </c>
      <c r="F195" s="73" t="s">
        <v>138</v>
      </c>
      <c r="G195" s="34" t="s">
        <v>145</v>
      </c>
      <c r="H195" s="35">
        <v>1</v>
      </c>
      <c r="I195" s="76" t="s">
        <v>143</v>
      </c>
      <c r="J195" s="116" t="s">
        <v>55</v>
      </c>
      <c r="K195" s="116"/>
      <c r="L195" s="116"/>
      <c r="M195" s="36">
        <v>1</v>
      </c>
      <c r="N195" s="116" t="s">
        <v>55</v>
      </c>
      <c r="O195" s="116"/>
      <c r="P195" s="116"/>
      <c r="Q195" s="116"/>
      <c r="R195" s="116"/>
      <c r="S195" s="116"/>
      <c r="T195" s="116"/>
      <c r="U195" s="116"/>
      <c r="V195" s="116"/>
      <c r="W195" s="116"/>
      <c r="X195" s="145"/>
    </row>
    <row r="196" spans="1:24" ht="21.95" customHeight="1" x14ac:dyDescent="0.2">
      <c r="A196" s="133"/>
      <c r="B196" s="133"/>
      <c r="C196" s="133"/>
      <c r="D196" s="133"/>
      <c r="E196" s="44" t="s">
        <v>281</v>
      </c>
      <c r="F196" s="74" t="s">
        <v>139</v>
      </c>
      <c r="G196" s="34" t="s">
        <v>145</v>
      </c>
      <c r="H196" s="35">
        <v>1</v>
      </c>
      <c r="I196" s="77" t="s">
        <v>144</v>
      </c>
      <c r="J196" s="116"/>
      <c r="K196" s="116"/>
      <c r="L196" s="116"/>
      <c r="M196" s="36">
        <v>1</v>
      </c>
      <c r="N196" s="116"/>
      <c r="O196" s="116"/>
      <c r="P196" s="116"/>
      <c r="Q196" s="116"/>
      <c r="R196" s="116"/>
      <c r="S196" s="116"/>
      <c r="T196" s="116"/>
      <c r="U196" s="116"/>
      <c r="V196" s="116"/>
      <c r="W196" s="116"/>
      <c r="X196" s="145"/>
    </row>
    <row r="197" spans="1:24" ht="21.95" customHeight="1" x14ac:dyDescent="0.2">
      <c r="A197" s="133"/>
      <c r="B197" s="133"/>
      <c r="C197" s="133"/>
      <c r="D197" s="133"/>
      <c r="E197" s="44" t="s">
        <v>282</v>
      </c>
      <c r="F197" s="74" t="s">
        <v>140</v>
      </c>
      <c r="G197" s="34" t="s">
        <v>145</v>
      </c>
      <c r="H197" s="35">
        <v>1</v>
      </c>
      <c r="I197" s="77" t="s">
        <v>143</v>
      </c>
      <c r="J197" s="116"/>
      <c r="K197" s="116"/>
      <c r="L197" s="116"/>
      <c r="M197" s="36"/>
      <c r="N197" s="116"/>
      <c r="O197" s="116"/>
      <c r="P197" s="116"/>
      <c r="Q197" s="116"/>
      <c r="R197" s="116"/>
      <c r="S197" s="116"/>
      <c r="T197" s="116"/>
      <c r="U197" s="116"/>
      <c r="V197" s="116"/>
      <c r="W197" s="116"/>
      <c r="X197" s="145"/>
    </row>
    <row r="198" spans="1:24" ht="21.95" customHeight="1" x14ac:dyDescent="0.2">
      <c r="A198" s="133"/>
      <c r="B198" s="133"/>
      <c r="C198" s="133"/>
      <c r="D198" s="133"/>
      <c r="E198" s="44" t="s">
        <v>283</v>
      </c>
      <c r="F198" s="74" t="s">
        <v>141</v>
      </c>
      <c r="G198" s="34" t="s">
        <v>145</v>
      </c>
      <c r="H198" s="35">
        <v>1</v>
      </c>
      <c r="I198" s="77" t="s">
        <v>143</v>
      </c>
      <c r="J198" s="116"/>
      <c r="K198" s="116"/>
      <c r="L198" s="116"/>
      <c r="M198" s="36"/>
      <c r="N198" s="116"/>
      <c r="O198" s="116"/>
      <c r="P198" s="116"/>
      <c r="Q198" s="116"/>
      <c r="R198" s="116"/>
      <c r="S198" s="116"/>
      <c r="T198" s="116"/>
      <c r="U198" s="116"/>
      <c r="V198" s="116"/>
      <c r="W198" s="116"/>
      <c r="X198" s="145"/>
    </row>
    <row r="199" spans="1:24" ht="21.95" customHeight="1" x14ac:dyDescent="0.2">
      <c r="A199" s="133"/>
      <c r="B199" s="133"/>
      <c r="C199" s="133"/>
      <c r="D199" s="133"/>
      <c r="E199" s="44" t="s">
        <v>284</v>
      </c>
      <c r="F199" s="75" t="s">
        <v>147</v>
      </c>
      <c r="G199" s="34" t="s">
        <v>146</v>
      </c>
      <c r="H199" s="35"/>
      <c r="I199" s="78" t="s">
        <v>148</v>
      </c>
      <c r="J199" s="116"/>
      <c r="K199" s="116"/>
      <c r="L199" s="116"/>
      <c r="M199" s="36"/>
      <c r="N199" s="116"/>
      <c r="O199" s="116"/>
      <c r="P199" s="116"/>
      <c r="Q199" s="116"/>
      <c r="R199" s="116"/>
      <c r="S199" s="116"/>
      <c r="T199" s="116"/>
      <c r="U199" s="116"/>
      <c r="V199" s="116"/>
      <c r="W199" s="116"/>
      <c r="X199" s="146"/>
    </row>
    <row r="200" spans="1:24" ht="21.95" customHeight="1" x14ac:dyDescent="0.2">
      <c r="A200" s="132" t="s">
        <v>310</v>
      </c>
      <c r="B200" s="132" t="s">
        <v>343</v>
      </c>
      <c r="C200" s="132" t="s">
        <v>354</v>
      </c>
      <c r="D200" s="132" t="s">
        <v>313</v>
      </c>
      <c r="E200" s="43">
        <v>32</v>
      </c>
      <c r="F200" s="26" t="s">
        <v>384</v>
      </c>
      <c r="G200" s="26"/>
      <c r="H200" s="61">
        <f>SUM(H201:H205)</f>
        <v>4</v>
      </c>
      <c r="I200" s="30" t="s">
        <v>385</v>
      </c>
      <c r="J200" s="30">
        <v>0</v>
      </c>
      <c r="K200" s="30">
        <v>7360000000</v>
      </c>
      <c r="L200" s="27"/>
      <c r="M200" s="61">
        <f>SUM(M201:M205)</f>
        <v>3</v>
      </c>
      <c r="N200" s="27">
        <v>0</v>
      </c>
      <c r="O200" s="27"/>
      <c r="P200" s="37"/>
      <c r="Q200" s="37">
        <v>0</v>
      </c>
      <c r="R200" s="37"/>
      <c r="S200" s="37"/>
      <c r="T200" s="80">
        <f>+J200-Q200</f>
        <v>0</v>
      </c>
      <c r="U200" s="62">
        <f>+M200/H200</f>
        <v>0.75</v>
      </c>
      <c r="V200" s="62" t="e">
        <f>+Q200/J200</f>
        <v>#DIV/0!</v>
      </c>
      <c r="W200" s="62">
        <f>+N200/K200</f>
        <v>0</v>
      </c>
      <c r="X200" s="144" t="s">
        <v>386</v>
      </c>
    </row>
    <row r="201" spans="1:24" ht="21.75" customHeight="1" x14ac:dyDescent="0.2">
      <c r="A201" s="133"/>
      <c r="B201" s="133"/>
      <c r="C201" s="133"/>
      <c r="D201" s="133"/>
      <c r="E201" s="44" t="s">
        <v>285</v>
      </c>
      <c r="F201" s="73" t="s">
        <v>138</v>
      </c>
      <c r="G201" s="34" t="s">
        <v>145</v>
      </c>
      <c r="H201" s="35">
        <v>1</v>
      </c>
      <c r="I201" s="76" t="s">
        <v>143</v>
      </c>
      <c r="J201" s="116" t="s">
        <v>55</v>
      </c>
      <c r="K201" s="116"/>
      <c r="L201" s="116"/>
      <c r="M201" s="36">
        <v>1</v>
      </c>
      <c r="N201" s="116" t="s">
        <v>55</v>
      </c>
      <c r="O201" s="116"/>
      <c r="P201" s="116"/>
      <c r="Q201" s="116"/>
      <c r="R201" s="116"/>
      <c r="S201" s="116"/>
      <c r="T201" s="116"/>
      <c r="U201" s="116"/>
      <c r="V201" s="116"/>
      <c r="W201" s="116"/>
      <c r="X201" s="145"/>
    </row>
    <row r="202" spans="1:24" ht="21.95" customHeight="1" x14ac:dyDescent="0.2">
      <c r="A202" s="133"/>
      <c r="B202" s="133"/>
      <c r="C202" s="133"/>
      <c r="D202" s="133"/>
      <c r="E202" s="44" t="s">
        <v>286</v>
      </c>
      <c r="F202" s="74" t="s">
        <v>139</v>
      </c>
      <c r="G202" s="34" t="s">
        <v>145</v>
      </c>
      <c r="H202" s="35">
        <v>1</v>
      </c>
      <c r="I202" s="77" t="s">
        <v>144</v>
      </c>
      <c r="J202" s="116"/>
      <c r="K202" s="116"/>
      <c r="L202" s="116"/>
      <c r="M202" s="36">
        <v>1</v>
      </c>
      <c r="N202" s="116"/>
      <c r="O202" s="116"/>
      <c r="P202" s="116"/>
      <c r="Q202" s="116"/>
      <c r="R202" s="116"/>
      <c r="S202" s="116"/>
      <c r="T202" s="116"/>
      <c r="U202" s="116"/>
      <c r="V202" s="116"/>
      <c r="W202" s="116"/>
      <c r="X202" s="145"/>
    </row>
    <row r="203" spans="1:24" ht="21.95" customHeight="1" x14ac:dyDescent="0.2">
      <c r="A203" s="133"/>
      <c r="B203" s="133"/>
      <c r="C203" s="133"/>
      <c r="D203" s="133"/>
      <c r="E203" s="44" t="s">
        <v>287</v>
      </c>
      <c r="F203" s="74" t="s">
        <v>140</v>
      </c>
      <c r="G203" s="34" t="s">
        <v>145</v>
      </c>
      <c r="H203" s="35">
        <v>1</v>
      </c>
      <c r="I203" s="77" t="s">
        <v>143</v>
      </c>
      <c r="J203" s="116"/>
      <c r="K203" s="116"/>
      <c r="L203" s="116"/>
      <c r="M203" s="36">
        <v>1</v>
      </c>
      <c r="N203" s="116"/>
      <c r="O203" s="116"/>
      <c r="P203" s="116"/>
      <c r="Q203" s="116"/>
      <c r="R203" s="116"/>
      <c r="S203" s="116"/>
      <c r="T203" s="116"/>
      <c r="U203" s="116"/>
      <c r="V203" s="116"/>
      <c r="W203" s="116"/>
      <c r="X203" s="145"/>
    </row>
    <row r="204" spans="1:24" ht="21.95" customHeight="1" x14ac:dyDescent="0.2">
      <c r="A204" s="133"/>
      <c r="B204" s="133"/>
      <c r="C204" s="133"/>
      <c r="D204" s="133"/>
      <c r="E204" s="44" t="s">
        <v>288</v>
      </c>
      <c r="F204" s="74" t="s">
        <v>141</v>
      </c>
      <c r="G204" s="34" t="s">
        <v>145</v>
      </c>
      <c r="H204" s="35">
        <v>1</v>
      </c>
      <c r="I204" s="77" t="s">
        <v>143</v>
      </c>
      <c r="J204" s="116"/>
      <c r="K204" s="116"/>
      <c r="L204" s="116"/>
      <c r="M204" s="36"/>
      <c r="N204" s="116"/>
      <c r="O204" s="116"/>
      <c r="P204" s="116"/>
      <c r="Q204" s="116"/>
      <c r="R204" s="116"/>
      <c r="S204" s="116"/>
      <c r="T204" s="116"/>
      <c r="U204" s="116"/>
      <c r="V204" s="116"/>
      <c r="W204" s="116"/>
      <c r="X204" s="145"/>
    </row>
    <row r="205" spans="1:24" ht="21.95" customHeight="1" x14ac:dyDescent="0.2">
      <c r="A205" s="133"/>
      <c r="B205" s="133"/>
      <c r="C205" s="133"/>
      <c r="D205" s="133"/>
      <c r="E205" s="44" t="s">
        <v>289</v>
      </c>
      <c r="F205" s="75" t="s">
        <v>147</v>
      </c>
      <c r="G205" s="34" t="s">
        <v>146</v>
      </c>
      <c r="H205" s="35"/>
      <c r="I205" s="78" t="s">
        <v>148</v>
      </c>
      <c r="J205" s="116"/>
      <c r="K205" s="116"/>
      <c r="L205" s="116"/>
      <c r="M205" s="36"/>
      <c r="N205" s="116"/>
      <c r="O205" s="116"/>
      <c r="P205" s="116"/>
      <c r="Q205" s="116"/>
      <c r="R205" s="116"/>
      <c r="S205" s="116"/>
      <c r="T205" s="116"/>
      <c r="U205" s="116"/>
      <c r="V205" s="116"/>
      <c r="W205" s="116"/>
      <c r="X205" s="146"/>
    </row>
    <row r="206" spans="1:24" ht="21.95" customHeight="1" x14ac:dyDescent="0.2">
      <c r="A206" s="132" t="s">
        <v>310</v>
      </c>
      <c r="B206" s="132" t="s">
        <v>343</v>
      </c>
      <c r="C206" s="132" t="s">
        <v>354</v>
      </c>
      <c r="D206" s="132" t="s">
        <v>313</v>
      </c>
      <c r="E206" s="43">
        <v>33</v>
      </c>
      <c r="F206" s="26" t="s">
        <v>387</v>
      </c>
      <c r="G206" s="26"/>
      <c r="H206" s="61">
        <f>SUM(H207:H211)</f>
        <v>4</v>
      </c>
      <c r="I206" s="30" t="s">
        <v>388</v>
      </c>
      <c r="J206" s="30">
        <v>0</v>
      </c>
      <c r="K206" s="30">
        <v>1000000000</v>
      </c>
      <c r="L206" s="27"/>
      <c r="M206" s="61">
        <f>SUM(M207:M211)</f>
        <v>2</v>
      </c>
      <c r="N206" s="27">
        <v>0</v>
      </c>
      <c r="O206" s="27"/>
      <c r="P206" s="37"/>
      <c r="Q206" s="37">
        <v>0</v>
      </c>
      <c r="R206" s="37"/>
      <c r="S206" s="37"/>
      <c r="T206" s="80">
        <f>+J206-Q206</f>
        <v>0</v>
      </c>
      <c r="U206" s="62">
        <f>+M206/H206</f>
        <v>0.5</v>
      </c>
      <c r="V206" s="62" t="e">
        <f>+Q206/J206</f>
        <v>#DIV/0!</v>
      </c>
      <c r="W206" s="62">
        <f>+N206/K206</f>
        <v>0</v>
      </c>
      <c r="X206" s="148" t="s">
        <v>435</v>
      </c>
    </row>
    <row r="207" spans="1:24" ht="21.75" customHeight="1" x14ac:dyDescent="0.2">
      <c r="A207" s="133"/>
      <c r="B207" s="133"/>
      <c r="C207" s="133"/>
      <c r="D207" s="133"/>
      <c r="E207" s="44" t="s">
        <v>290</v>
      </c>
      <c r="F207" s="73" t="s">
        <v>138</v>
      </c>
      <c r="G207" s="34" t="s">
        <v>145</v>
      </c>
      <c r="H207" s="35">
        <v>1</v>
      </c>
      <c r="I207" s="76" t="s">
        <v>143</v>
      </c>
      <c r="J207" s="116" t="s">
        <v>55</v>
      </c>
      <c r="K207" s="116"/>
      <c r="L207" s="116"/>
      <c r="M207" s="36">
        <v>1</v>
      </c>
      <c r="N207" s="116" t="s">
        <v>55</v>
      </c>
      <c r="O207" s="116"/>
      <c r="P207" s="116"/>
      <c r="Q207" s="116"/>
      <c r="R207" s="116"/>
      <c r="S207" s="116"/>
      <c r="T207" s="116"/>
      <c r="U207" s="116"/>
      <c r="V207" s="116"/>
      <c r="W207" s="116"/>
      <c r="X207" s="145"/>
    </row>
    <row r="208" spans="1:24" ht="21.95" customHeight="1" x14ac:dyDescent="0.2">
      <c r="A208" s="133"/>
      <c r="B208" s="133"/>
      <c r="C208" s="133"/>
      <c r="D208" s="133"/>
      <c r="E208" s="44" t="s">
        <v>291</v>
      </c>
      <c r="F208" s="74" t="s">
        <v>139</v>
      </c>
      <c r="G208" s="34" t="s">
        <v>145</v>
      </c>
      <c r="H208" s="35">
        <v>1</v>
      </c>
      <c r="I208" s="77" t="s">
        <v>144</v>
      </c>
      <c r="J208" s="116"/>
      <c r="K208" s="116"/>
      <c r="L208" s="116"/>
      <c r="M208" s="36">
        <v>1</v>
      </c>
      <c r="N208" s="116"/>
      <c r="O208" s="116"/>
      <c r="P208" s="116"/>
      <c r="Q208" s="116"/>
      <c r="R208" s="116"/>
      <c r="S208" s="116"/>
      <c r="T208" s="116"/>
      <c r="U208" s="116"/>
      <c r="V208" s="116"/>
      <c r="W208" s="116"/>
      <c r="X208" s="145"/>
    </row>
    <row r="209" spans="1:24" ht="21.95" customHeight="1" x14ac:dyDescent="0.2">
      <c r="A209" s="133"/>
      <c r="B209" s="133"/>
      <c r="C209" s="133"/>
      <c r="D209" s="133"/>
      <c r="E209" s="44" t="s">
        <v>292</v>
      </c>
      <c r="F209" s="74" t="s">
        <v>140</v>
      </c>
      <c r="G209" s="34" t="s">
        <v>145</v>
      </c>
      <c r="H209" s="35">
        <v>1</v>
      </c>
      <c r="I209" s="77" t="s">
        <v>143</v>
      </c>
      <c r="J209" s="116"/>
      <c r="K209" s="116"/>
      <c r="L209" s="116"/>
      <c r="M209" s="36"/>
      <c r="N209" s="116"/>
      <c r="O209" s="116"/>
      <c r="P209" s="116"/>
      <c r="Q209" s="116"/>
      <c r="R209" s="116"/>
      <c r="S209" s="116"/>
      <c r="T209" s="116"/>
      <c r="U209" s="116"/>
      <c r="V209" s="116"/>
      <c r="W209" s="116"/>
      <c r="X209" s="145"/>
    </row>
    <row r="210" spans="1:24" ht="21.95" customHeight="1" x14ac:dyDescent="0.2">
      <c r="A210" s="133"/>
      <c r="B210" s="133"/>
      <c r="C210" s="133"/>
      <c r="D210" s="133"/>
      <c r="E210" s="44" t="s">
        <v>293</v>
      </c>
      <c r="F210" s="74" t="s">
        <v>141</v>
      </c>
      <c r="G210" s="34" t="s">
        <v>145</v>
      </c>
      <c r="H210" s="35">
        <v>1</v>
      </c>
      <c r="I210" s="77" t="s">
        <v>143</v>
      </c>
      <c r="J210" s="116"/>
      <c r="K210" s="116"/>
      <c r="L210" s="116"/>
      <c r="M210" s="36"/>
      <c r="N210" s="116"/>
      <c r="O210" s="116"/>
      <c r="P210" s="116"/>
      <c r="Q210" s="116"/>
      <c r="R210" s="116"/>
      <c r="S210" s="116"/>
      <c r="T210" s="116"/>
      <c r="U210" s="116"/>
      <c r="V210" s="116"/>
      <c r="W210" s="116"/>
      <c r="X210" s="145"/>
    </row>
    <row r="211" spans="1:24" ht="21.95" customHeight="1" x14ac:dyDescent="0.2">
      <c r="A211" s="133"/>
      <c r="B211" s="133"/>
      <c r="C211" s="133"/>
      <c r="D211" s="133"/>
      <c r="E211" s="44" t="s">
        <v>294</v>
      </c>
      <c r="F211" s="75" t="s">
        <v>147</v>
      </c>
      <c r="G211" s="34" t="s">
        <v>146</v>
      </c>
      <c r="H211" s="35"/>
      <c r="I211" s="78" t="s">
        <v>148</v>
      </c>
      <c r="J211" s="116"/>
      <c r="K211" s="116"/>
      <c r="L211" s="116"/>
      <c r="M211" s="36"/>
      <c r="N211" s="116"/>
      <c r="O211" s="116"/>
      <c r="P211" s="116"/>
      <c r="Q211" s="116"/>
      <c r="R211" s="116"/>
      <c r="S211" s="116"/>
      <c r="T211" s="116"/>
      <c r="U211" s="116"/>
      <c r="V211" s="116"/>
      <c r="W211" s="116"/>
      <c r="X211" s="146"/>
    </row>
    <row r="212" spans="1:24" ht="21.95" customHeight="1" x14ac:dyDescent="0.2">
      <c r="A212" s="132" t="s">
        <v>310</v>
      </c>
      <c r="B212" s="132" t="s">
        <v>343</v>
      </c>
      <c r="C212" s="132" t="s">
        <v>354</v>
      </c>
      <c r="D212" s="132" t="s">
        <v>313</v>
      </c>
      <c r="E212" s="43">
        <v>34</v>
      </c>
      <c r="F212" s="26" t="s">
        <v>389</v>
      </c>
      <c r="G212" s="26"/>
      <c r="H212" s="61">
        <f>SUM(H213:H217)</f>
        <v>4</v>
      </c>
      <c r="I212" s="30" t="s">
        <v>390</v>
      </c>
      <c r="J212" s="30">
        <v>0</v>
      </c>
      <c r="K212" s="30">
        <v>800000000</v>
      </c>
      <c r="L212" s="27"/>
      <c r="M212" s="61">
        <f>SUM(M213:M217)</f>
        <v>2</v>
      </c>
      <c r="N212" s="27">
        <v>0</v>
      </c>
      <c r="O212" s="27"/>
      <c r="P212" s="37"/>
      <c r="Q212" s="37">
        <v>0</v>
      </c>
      <c r="R212" s="37"/>
      <c r="S212" s="37"/>
      <c r="T212" s="80">
        <f>+J212-Q212</f>
        <v>0</v>
      </c>
      <c r="U212" s="62">
        <f>+M212/H212</f>
        <v>0.5</v>
      </c>
      <c r="V212" s="62" t="e">
        <f>+Q212/J212</f>
        <v>#DIV/0!</v>
      </c>
      <c r="W212" s="62">
        <f>+N212/K212</f>
        <v>0</v>
      </c>
      <c r="X212" s="144" t="s">
        <v>391</v>
      </c>
    </row>
    <row r="213" spans="1:24" ht="21.75" customHeight="1" x14ac:dyDescent="0.2">
      <c r="A213" s="133"/>
      <c r="B213" s="133"/>
      <c r="C213" s="133"/>
      <c r="D213" s="133"/>
      <c r="E213" s="44" t="s">
        <v>295</v>
      </c>
      <c r="F213" s="73" t="s">
        <v>138</v>
      </c>
      <c r="G213" s="34" t="s">
        <v>145</v>
      </c>
      <c r="H213" s="35">
        <v>1</v>
      </c>
      <c r="I213" s="76" t="s">
        <v>143</v>
      </c>
      <c r="J213" s="116" t="s">
        <v>55</v>
      </c>
      <c r="K213" s="116"/>
      <c r="L213" s="116"/>
      <c r="M213" s="36">
        <v>1</v>
      </c>
      <c r="N213" s="116" t="s">
        <v>55</v>
      </c>
      <c r="O213" s="116"/>
      <c r="P213" s="116"/>
      <c r="Q213" s="116"/>
      <c r="R213" s="116"/>
      <c r="S213" s="116"/>
      <c r="T213" s="116"/>
      <c r="U213" s="116"/>
      <c r="V213" s="116"/>
      <c r="W213" s="116"/>
      <c r="X213" s="145"/>
    </row>
    <row r="214" spans="1:24" ht="21.95" customHeight="1" x14ac:dyDescent="0.2">
      <c r="A214" s="133"/>
      <c r="B214" s="133"/>
      <c r="C214" s="133"/>
      <c r="D214" s="133"/>
      <c r="E214" s="44" t="s">
        <v>296</v>
      </c>
      <c r="F214" s="74" t="s">
        <v>139</v>
      </c>
      <c r="G214" s="34" t="s">
        <v>145</v>
      </c>
      <c r="H214" s="35">
        <v>1</v>
      </c>
      <c r="I214" s="77" t="s">
        <v>144</v>
      </c>
      <c r="J214" s="116"/>
      <c r="K214" s="116"/>
      <c r="L214" s="116"/>
      <c r="M214" s="36">
        <v>1</v>
      </c>
      <c r="N214" s="116"/>
      <c r="O214" s="116"/>
      <c r="P214" s="116"/>
      <c r="Q214" s="116"/>
      <c r="R214" s="116"/>
      <c r="S214" s="116"/>
      <c r="T214" s="116"/>
      <c r="U214" s="116"/>
      <c r="V214" s="116"/>
      <c r="W214" s="116"/>
      <c r="X214" s="145"/>
    </row>
    <row r="215" spans="1:24" ht="21.95" customHeight="1" x14ac:dyDescent="0.2">
      <c r="A215" s="133"/>
      <c r="B215" s="133"/>
      <c r="C215" s="133"/>
      <c r="D215" s="133"/>
      <c r="E215" s="44" t="s">
        <v>297</v>
      </c>
      <c r="F215" s="74" t="s">
        <v>140</v>
      </c>
      <c r="G215" s="34" t="s">
        <v>145</v>
      </c>
      <c r="H215" s="35">
        <v>1</v>
      </c>
      <c r="I215" s="77" t="s">
        <v>143</v>
      </c>
      <c r="J215" s="116"/>
      <c r="K215" s="116"/>
      <c r="L215" s="116"/>
      <c r="M215" s="36"/>
      <c r="N215" s="116"/>
      <c r="O215" s="116"/>
      <c r="P215" s="116"/>
      <c r="Q215" s="116"/>
      <c r="R215" s="116"/>
      <c r="S215" s="116"/>
      <c r="T215" s="116"/>
      <c r="U215" s="116"/>
      <c r="V215" s="116"/>
      <c r="W215" s="116"/>
      <c r="X215" s="145"/>
    </row>
    <row r="216" spans="1:24" ht="21.95" customHeight="1" x14ac:dyDescent="0.2">
      <c r="A216" s="133"/>
      <c r="B216" s="133"/>
      <c r="C216" s="133"/>
      <c r="D216" s="133"/>
      <c r="E216" s="44" t="s">
        <v>298</v>
      </c>
      <c r="F216" s="74" t="s">
        <v>141</v>
      </c>
      <c r="G216" s="34" t="s">
        <v>145</v>
      </c>
      <c r="H216" s="35">
        <v>1</v>
      </c>
      <c r="I216" s="77" t="s">
        <v>143</v>
      </c>
      <c r="J216" s="116"/>
      <c r="K216" s="116"/>
      <c r="L216" s="116"/>
      <c r="M216" s="36"/>
      <c r="N216" s="116"/>
      <c r="O216" s="116"/>
      <c r="P216" s="116"/>
      <c r="Q216" s="116"/>
      <c r="R216" s="116"/>
      <c r="S216" s="116"/>
      <c r="T216" s="116"/>
      <c r="U216" s="116"/>
      <c r="V216" s="116"/>
      <c r="W216" s="116"/>
      <c r="X216" s="145"/>
    </row>
    <row r="217" spans="1:24" ht="21.95" customHeight="1" x14ac:dyDescent="0.2">
      <c r="A217" s="133"/>
      <c r="B217" s="133"/>
      <c r="C217" s="133"/>
      <c r="D217" s="133"/>
      <c r="E217" s="44" t="s">
        <v>299</v>
      </c>
      <c r="F217" s="75" t="s">
        <v>147</v>
      </c>
      <c r="G217" s="34" t="s">
        <v>146</v>
      </c>
      <c r="H217" s="35"/>
      <c r="I217" s="78" t="s">
        <v>148</v>
      </c>
      <c r="J217" s="116"/>
      <c r="K217" s="116"/>
      <c r="L217" s="116"/>
      <c r="M217" s="36"/>
      <c r="N217" s="116"/>
      <c r="O217" s="116"/>
      <c r="P217" s="116"/>
      <c r="Q217" s="116"/>
      <c r="R217" s="116"/>
      <c r="S217" s="116"/>
      <c r="T217" s="116"/>
      <c r="U217" s="116"/>
      <c r="V217" s="116"/>
      <c r="W217" s="116"/>
      <c r="X217" s="146"/>
    </row>
    <row r="218" spans="1:24" ht="21.95" customHeight="1" x14ac:dyDescent="0.2">
      <c r="A218" s="132" t="s">
        <v>310</v>
      </c>
      <c r="B218" s="132" t="s">
        <v>343</v>
      </c>
      <c r="C218" s="132" t="s">
        <v>354</v>
      </c>
      <c r="D218" s="132" t="s">
        <v>313</v>
      </c>
      <c r="E218" s="43">
        <v>35</v>
      </c>
      <c r="F218" s="26" t="s">
        <v>392</v>
      </c>
      <c r="G218" s="26"/>
      <c r="H218" s="61">
        <f>SUM(H219:H223)</f>
        <v>4</v>
      </c>
      <c r="I218" s="30" t="s">
        <v>393</v>
      </c>
      <c r="J218" s="30">
        <v>0</v>
      </c>
      <c r="K218" s="30">
        <v>3160000000</v>
      </c>
      <c r="L218" s="27"/>
      <c r="M218" s="61">
        <f>SUM(M219:M223)</f>
        <v>3</v>
      </c>
      <c r="N218" s="27">
        <v>0</v>
      </c>
      <c r="O218" s="27"/>
      <c r="P218" s="37"/>
      <c r="Q218" s="37">
        <v>0</v>
      </c>
      <c r="R218" s="37"/>
      <c r="S218" s="37"/>
      <c r="T218" s="80">
        <f>+J218-Q218</f>
        <v>0</v>
      </c>
      <c r="U218" s="62">
        <f>+M218/H218</f>
        <v>0.75</v>
      </c>
      <c r="V218" s="62" t="e">
        <f>+Q218/J218</f>
        <v>#DIV/0!</v>
      </c>
      <c r="W218" s="62">
        <f>+N218/K218</f>
        <v>0</v>
      </c>
      <c r="X218" s="144" t="s">
        <v>394</v>
      </c>
    </row>
    <row r="219" spans="1:24" ht="21.75" customHeight="1" x14ac:dyDescent="0.2">
      <c r="A219" s="133"/>
      <c r="B219" s="133"/>
      <c r="C219" s="133"/>
      <c r="D219" s="133"/>
      <c r="E219" s="44" t="s">
        <v>300</v>
      </c>
      <c r="F219" s="73" t="s">
        <v>138</v>
      </c>
      <c r="G219" s="34" t="s">
        <v>145</v>
      </c>
      <c r="H219" s="35">
        <v>1</v>
      </c>
      <c r="I219" s="76" t="s">
        <v>143</v>
      </c>
      <c r="J219" s="116" t="s">
        <v>55</v>
      </c>
      <c r="K219" s="116"/>
      <c r="L219" s="116"/>
      <c r="M219" s="36">
        <v>1</v>
      </c>
      <c r="N219" s="116" t="s">
        <v>55</v>
      </c>
      <c r="O219" s="116"/>
      <c r="P219" s="116"/>
      <c r="Q219" s="116"/>
      <c r="R219" s="116"/>
      <c r="S219" s="116"/>
      <c r="T219" s="116"/>
      <c r="U219" s="116"/>
      <c r="V219" s="116"/>
      <c r="W219" s="116"/>
      <c r="X219" s="145"/>
    </row>
    <row r="220" spans="1:24" ht="21.95" customHeight="1" x14ac:dyDescent="0.2">
      <c r="A220" s="133"/>
      <c r="B220" s="133"/>
      <c r="C220" s="133"/>
      <c r="D220" s="133"/>
      <c r="E220" s="44" t="s">
        <v>301</v>
      </c>
      <c r="F220" s="74" t="s">
        <v>139</v>
      </c>
      <c r="G220" s="34" t="s">
        <v>145</v>
      </c>
      <c r="H220" s="35">
        <v>1</v>
      </c>
      <c r="I220" s="77" t="s">
        <v>144</v>
      </c>
      <c r="J220" s="116"/>
      <c r="K220" s="116"/>
      <c r="L220" s="116"/>
      <c r="M220" s="36">
        <v>1</v>
      </c>
      <c r="N220" s="116"/>
      <c r="O220" s="116"/>
      <c r="P220" s="116"/>
      <c r="Q220" s="116"/>
      <c r="R220" s="116"/>
      <c r="S220" s="116"/>
      <c r="T220" s="116"/>
      <c r="U220" s="116"/>
      <c r="V220" s="116"/>
      <c r="W220" s="116"/>
      <c r="X220" s="145"/>
    </row>
    <row r="221" spans="1:24" ht="21.95" customHeight="1" x14ac:dyDescent="0.2">
      <c r="A221" s="133"/>
      <c r="B221" s="133"/>
      <c r="C221" s="133"/>
      <c r="D221" s="133"/>
      <c r="E221" s="44" t="s">
        <v>302</v>
      </c>
      <c r="F221" s="74" t="s">
        <v>140</v>
      </c>
      <c r="G221" s="34" t="s">
        <v>145</v>
      </c>
      <c r="H221" s="35">
        <v>1</v>
      </c>
      <c r="I221" s="77" t="s">
        <v>143</v>
      </c>
      <c r="J221" s="116"/>
      <c r="K221" s="116"/>
      <c r="L221" s="116"/>
      <c r="M221" s="36">
        <v>1</v>
      </c>
      <c r="N221" s="116"/>
      <c r="O221" s="116"/>
      <c r="P221" s="116"/>
      <c r="Q221" s="116"/>
      <c r="R221" s="116"/>
      <c r="S221" s="116"/>
      <c r="T221" s="116"/>
      <c r="U221" s="116"/>
      <c r="V221" s="116"/>
      <c r="W221" s="116"/>
      <c r="X221" s="145"/>
    </row>
    <row r="222" spans="1:24" ht="21.95" customHeight="1" x14ac:dyDescent="0.2">
      <c r="A222" s="133"/>
      <c r="B222" s="133"/>
      <c r="C222" s="133"/>
      <c r="D222" s="133"/>
      <c r="E222" s="44" t="s">
        <v>303</v>
      </c>
      <c r="F222" s="74" t="s">
        <v>141</v>
      </c>
      <c r="G222" s="34" t="s">
        <v>145</v>
      </c>
      <c r="H222" s="35">
        <v>1</v>
      </c>
      <c r="I222" s="77" t="s">
        <v>143</v>
      </c>
      <c r="J222" s="116"/>
      <c r="K222" s="116"/>
      <c r="L222" s="116"/>
      <c r="M222" s="36"/>
      <c r="N222" s="116"/>
      <c r="O222" s="116"/>
      <c r="P222" s="116"/>
      <c r="Q222" s="116"/>
      <c r="R222" s="116"/>
      <c r="S222" s="116"/>
      <c r="T222" s="116"/>
      <c r="U222" s="116"/>
      <c r="V222" s="116"/>
      <c r="W222" s="116"/>
      <c r="X222" s="145"/>
    </row>
    <row r="223" spans="1:24" ht="21.95" customHeight="1" x14ac:dyDescent="0.2">
      <c r="A223" s="133"/>
      <c r="B223" s="133"/>
      <c r="C223" s="133"/>
      <c r="D223" s="133"/>
      <c r="E223" s="44" t="s">
        <v>304</v>
      </c>
      <c r="F223" s="75" t="s">
        <v>147</v>
      </c>
      <c r="G223" s="34" t="s">
        <v>146</v>
      </c>
      <c r="H223" s="35"/>
      <c r="I223" s="78" t="s">
        <v>148</v>
      </c>
      <c r="J223" s="116"/>
      <c r="K223" s="116"/>
      <c r="L223" s="116"/>
      <c r="M223" s="36"/>
      <c r="N223" s="116"/>
      <c r="O223" s="116"/>
      <c r="P223" s="116"/>
      <c r="Q223" s="116"/>
      <c r="R223" s="116"/>
      <c r="S223" s="116"/>
      <c r="T223" s="116"/>
      <c r="U223" s="116"/>
      <c r="V223" s="116"/>
      <c r="W223" s="116"/>
      <c r="X223" s="146"/>
    </row>
    <row r="224" spans="1:24" ht="21.95" customHeight="1" x14ac:dyDescent="0.2">
      <c r="A224" s="132" t="s">
        <v>310</v>
      </c>
      <c r="B224" s="132" t="s">
        <v>343</v>
      </c>
      <c r="C224" s="132" t="s">
        <v>354</v>
      </c>
      <c r="D224" s="132" t="s">
        <v>313</v>
      </c>
      <c r="E224" s="43">
        <v>36</v>
      </c>
      <c r="F224" s="26" t="s">
        <v>395</v>
      </c>
      <c r="G224" s="26"/>
      <c r="H224" s="61">
        <f>SUM(H225:H229)</f>
        <v>2</v>
      </c>
      <c r="I224" s="30" t="s">
        <v>363</v>
      </c>
      <c r="J224" s="30">
        <v>0</v>
      </c>
      <c r="K224" s="30">
        <v>453000000</v>
      </c>
      <c r="L224" s="27"/>
      <c r="M224" s="61">
        <f>SUM(M225:M229)</f>
        <v>2</v>
      </c>
      <c r="N224" s="27">
        <v>0</v>
      </c>
      <c r="O224" s="27"/>
      <c r="P224" s="37"/>
      <c r="Q224" s="37">
        <v>0</v>
      </c>
      <c r="R224" s="37"/>
      <c r="S224" s="37"/>
      <c r="T224" s="80">
        <f>+J224-Q224</f>
        <v>0</v>
      </c>
      <c r="U224" s="62">
        <f>+M224/H224</f>
        <v>1</v>
      </c>
      <c r="V224" s="62" t="e">
        <f>+Q224/J224</f>
        <v>#DIV/0!</v>
      </c>
      <c r="W224" s="62">
        <f>+N224/K224</f>
        <v>0</v>
      </c>
      <c r="X224" s="144" t="s">
        <v>396</v>
      </c>
    </row>
    <row r="225" spans="1:24" ht="21.75" customHeight="1" x14ac:dyDescent="0.2">
      <c r="A225" s="133"/>
      <c r="B225" s="133"/>
      <c r="C225" s="133"/>
      <c r="D225" s="133"/>
      <c r="E225" s="44" t="s">
        <v>305</v>
      </c>
      <c r="F225" s="73" t="s">
        <v>138</v>
      </c>
      <c r="G225" s="34" t="s">
        <v>145</v>
      </c>
      <c r="H225" s="35">
        <v>1</v>
      </c>
      <c r="I225" s="76" t="s">
        <v>143</v>
      </c>
      <c r="J225" s="116" t="s">
        <v>55</v>
      </c>
      <c r="K225" s="116"/>
      <c r="L225" s="116"/>
      <c r="M225" s="36">
        <v>1</v>
      </c>
      <c r="N225" s="116" t="s">
        <v>55</v>
      </c>
      <c r="O225" s="116"/>
      <c r="P225" s="116"/>
      <c r="Q225" s="116"/>
      <c r="R225" s="116"/>
      <c r="S225" s="116"/>
      <c r="T225" s="116"/>
      <c r="U225" s="116"/>
      <c r="V225" s="116"/>
      <c r="W225" s="116"/>
      <c r="X225" s="145"/>
    </row>
    <row r="226" spans="1:24" ht="21.95" customHeight="1" x14ac:dyDescent="0.2">
      <c r="A226" s="133"/>
      <c r="B226" s="133"/>
      <c r="C226" s="133"/>
      <c r="D226" s="133"/>
      <c r="E226" s="44" t="s">
        <v>306</v>
      </c>
      <c r="F226" s="74" t="s">
        <v>139</v>
      </c>
      <c r="G226" s="34" t="s">
        <v>145</v>
      </c>
      <c r="H226" s="35">
        <v>1</v>
      </c>
      <c r="I226" s="77" t="s">
        <v>144</v>
      </c>
      <c r="J226" s="116"/>
      <c r="K226" s="116"/>
      <c r="L226" s="116"/>
      <c r="M226" s="36">
        <v>1</v>
      </c>
      <c r="N226" s="116"/>
      <c r="O226" s="116"/>
      <c r="P226" s="116"/>
      <c r="Q226" s="116"/>
      <c r="R226" s="116"/>
      <c r="S226" s="116"/>
      <c r="T226" s="116"/>
      <c r="U226" s="116"/>
      <c r="V226" s="116"/>
      <c r="W226" s="116"/>
      <c r="X226" s="145"/>
    </row>
    <row r="227" spans="1:24" ht="21.95" customHeight="1" x14ac:dyDescent="0.2">
      <c r="A227" s="133"/>
      <c r="B227" s="133"/>
      <c r="C227" s="133"/>
      <c r="D227" s="133"/>
      <c r="E227" s="44" t="s">
        <v>307</v>
      </c>
      <c r="F227" s="74" t="s">
        <v>140</v>
      </c>
      <c r="G227" s="34" t="s">
        <v>145</v>
      </c>
      <c r="H227" s="35"/>
      <c r="I227" s="77" t="s">
        <v>143</v>
      </c>
      <c r="J227" s="116"/>
      <c r="K227" s="116"/>
      <c r="L227" s="116"/>
      <c r="M227" s="36"/>
      <c r="N227" s="116"/>
      <c r="O227" s="116"/>
      <c r="P227" s="116"/>
      <c r="Q227" s="116"/>
      <c r="R227" s="116"/>
      <c r="S227" s="116"/>
      <c r="T227" s="116"/>
      <c r="U227" s="116"/>
      <c r="V227" s="116"/>
      <c r="W227" s="116"/>
      <c r="X227" s="145"/>
    </row>
    <row r="228" spans="1:24" ht="21.95" customHeight="1" x14ac:dyDescent="0.2">
      <c r="A228" s="133"/>
      <c r="B228" s="133"/>
      <c r="C228" s="133"/>
      <c r="D228" s="133"/>
      <c r="E228" s="44" t="s">
        <v>308</v>
      </c>
      <c r="F228" s="74" t="s">
        <v>141</v>
      </c>
      <c r="G228" s="34" t="s">
        <v>145</v>
      </c>
      <c r="H228" s="35"/>
      <c r="I228" s="77" t="s">
        <v>143</v>
      </c>
      <c r="J228" s="116"/>
      <c r="K228" s="116"/>
      <c r="L228" s="116"/>
      <c r="M228" s="36"/>
      <c r="N228" s="116"/>
      <c r="O228" s="116"/>
      <c r="P228" s="116"/>
      <c r="Q228" s="116"/>
      <c r="R228" s="116"/>
      <c r="S228" s="116"/>
      <c r="T228" s="116"/>
      <c r="U228" s="116"/>
      <c r="V228" s="116"/>
      <c r="W228" s="116"/>
      <c r="X228" s="145"/>
    </row>
    <row r="229" spans="1:24" ht="21.95" customHeight="1" x14ac:dyDescent="0.2">
      <c r="A229" s="133"/>
      <c r="B229" s="133"/>
      <c r="C229" s="133"/>
      <c r="D229" s="133"/>
      <c r="E229" s="44" t="s">
        <v>309</v>
      </c>
      <c r="F229" s="81" t="s">
        <v>147</v>
      </c>
      <c r="G229" s="34" t="s">
        <v>146</v>
      </c>
      <c r="H229" s="35"/>
      <c r="I229" s="77" t="s">
        <v>148</v>
      </c>
      <c r="J229" s="116"/>
      <c r="K229" s="116"/>
      <c r="L229" s="116"/>
      <c r="M229" s="36"/>
      <c r="N229" s="116"/>
      <c r="O229" s="116"/>
      <c r="P229" s="116"/>
      <c r="Q229" s="116"/>
      <c r="R229" s="116"/>
      <c r="S229" s="116"/>
      <c r="T229" s="116"/>
      <c r="U229" s="116"/>
      <c r="V229" s="116"/>
      <c r="W229" s="116"/>
      <c r="X229" s="146"/>
    </row>
  </sheetData>
  <mergeCells count="285">
    <mergeCell ref="X224:X229"/>
    <mergeCell ref="X194:X199"/>
    <mergeCell ref="X200:X205"/>
    <mergeCell ref="X206:X211"/>
    <mergeCell ref="X212:X217"/>
    <mergeCell ref="X218:X223"/>
    <mergeCell ref="X164:X169"/>
    <mergeCell ref="X170:X175"/>
    <mergeCell ref="X176:X181"/>
    <mergeCell ref="X182:X187"/>
    <mergeCell ref="X188:X193"/>
    <mergeCell ref="X134:X139"/>
    <mergeCell ref="X140:X145"/>
    <mergeCell ref="X146:X151"/>
    <mergeCell ref="X152:X157"/>
    <mergeCell ref="X158:X163"/>
    <mergeCell ref="X104:X109"/>
    <mergeCell ref="X110:X115"/>
    <mergeCell ref="X116:X121"/>
    <mergeCell ref="X122:X127"/>
    <mergeCell ref="X128:X133"/>
    <mergeCell ref="X74:X79"/>
    <mergeCell ref="X80:X85"/>
    <mergeCell ref="X86:X91"/>
    <mergeCell ref="X92:X97"/>
    <mergeCell ref="X98:X103"/>
    <mergeCell ref="X38:X43"/>
    <mergeCell ref="X50:X55"/>
    <mergeCell ref="X56:X61"/>
    <mergeCell ref="X62:X67"/>
    <mergeCell ref="X68:X73"/>
    <mergeCell ref="A224:A229"/>
    <mergeCell ref="B224:B229"/>
    <mergeCell ref="C224:C229"/>
    <mergeCell ref="D224:D229"/>
    <mergeCell ref="J225:L229"/>
    <mergeCell ref="N225:W229"/>
    <mergeCell ref="A218:A223"/>
    <mergeCell ref="B218:B223"/>
    <mergeCell ref="C218:C223"/>
    <mergeCell ref="D218:D223"/>
    <mergeCell ref="J219:L223"/>
    <mergeCell ref="N219:W223"/>
    <mergeCell ref="A212:A217"/>
    <mergeCell ref="B212:B217"/>
    <mergeCell ref="C212:C217"/>
    <mergeCell ref="D212:D217"/>
    <mergeCell ref="J213:L217"/>
    <mergeCell ref="N213:W217"/>
    <mergeCell ref="A206:A211"/>
    <mergeCell ref="B206:B211"/>
    <mergeCell ref="C206:C211"/>
    <mergeCell ref="D206:D211"/>
    <mergeCell ref="J207:L211"/>
    <mergeCell ref="N207:W211"/>
    <mergeCell ref="A200:A205"/>
    <mergeCell ref="B200:B205"/>
    <mergeCell ref="C200:C205"/>
    <mergeCell ref="D200:D205"/>
    <mergeCell ref="J201:L205"/>
    <mergeCell ref="N201:W205"/>
    <mergeCell ref="A194:A199"/>
    <mergeCell ref="B194:B199"/>
    <mergeCell ref="C194:C199"/>
    <mergeCell ref="D194:D199"/>
    <mergeCell ref="J195:L199"/>
    <mergeCell ref="N195:W199"/>
    <mergeCell ref="A188:A193"/>
    <mergeCell ref="B188:B193"/>
    <mergeCell ref="C188:C193"/>
    <mergeCell ref="D188:D193"/>
    <mergeCell ref="J189:L193"/>
    <mergeCell ref="N189:W193"/>
    <mergeCell ref="A182:A187"/>
    <mergeCell ref="B182:B187"/>
    <mergeCell ref="C182:C187"/>
    <mergeCell ref="D182:D187"/>
    <mergeCell ref="J183:L187"/>
    <mergeCell ref="N183:W187"/>
    <mergeCell ref="A176:A181"/>
    <mergeCell ref="B176:B181"/>
    <mergeCell ref="C176:C181"/>
    <mergeCell ref="D176:D181"/>
    <mergeCell ref="J177:L181"/>
    <mergeCell ref="N177:W181"/>
    <mergeCell ref="A170:A175"/>
    <mergeCell ref="B170:B175"/>
    <mergeCell ref="C170:C175"/>
    <mergeCell ref="D170:D175"/>
    <mergeCell ref="J171:L175"/>
    <mergeCell ref="N171:W175"/>
    <mergeCell ref="A164:A169"/>
    <mergeCell ref="B164:B169"/>
    <mergeCell ref="C164:C169"/>
    <mergeCell ref="D164:D169"/>
    <mergeCell ref="J165:L169"/>
    <mergeCell ref="N165:W169"/>
    <mergeCell ref="A158:A163"/>
    <mergeCell ref="B158:B163"/>
    <mergeCell ref="C158:C163"/>
    <mergeCell ref="D158:D163"/>
    <mergeCell ref="J159:L163"/>
    <mergeCell ref="N159:W163"/>
    <mergeCell ref="A152:A157"/>
    <mergeCell ref="B152:B157"/>
    <mergeCell ref="C152:C157"/>
    <mergeCell ref="D152:D157"/>
    <mergeCell ref="J153:L157"/>
    <mergeCell ref="N153:W157"/>
    <mergeCell ref="A146:A151"/>
    <mergeCell ref="B146:B151"/>
    <mergeCell ref="C146:C151"/>
    <mergeCell ref="D146:D151"/>
    <mergeCell ref="J147:L151"/>
    <mergeCell ref="N147:W151"/>
    <mergeCell ref="A140:A145"/>
    <mergeCell ref="B140:B145"/>
    <mergeCell ref="C140:C145"/>
    <mergeCell ref="D140:D145"/>
    <mergeCell ref="J141:L145"/>
    <mergeCell ref="N141:W145"/>
    <mergeCell ref="A134:A139"/>
    <mergeCell ref="B134:B139"/>
    <mergeCell ref="C134:C139"/>
    <mergeCell ref="D134:D139"/>
    <mergeCell ref="J135:L139"/>
    <mergeCell ref="N135:W139"/>
    <mergeCell ref="A128:A133"/>
    <mergeCell ref="B128:B133"/>
    <mergeCell ref="C128:C133"/>
    <mergeCell ref="D128:D133"/>
    <mergeCell ref="J129:L133"/>
    <mergeCell ref="N129:W133"/>
    <mergeCell ref="A122:A127"/>
    <mergeCell ref="B122:B127"/>
    <mergeCell ref="C122:C127"/>
    <mergeCell ref="D122:D127"/>
    <mergeCell ref="J123:L127"/>
    <mergeCell ref="N123:W127"/>
    <mergeCell ref="A116:A121"/>
    <mergeCell ref="B116:B121"/>
    <mergeCell ref="C116:C121"/>
    <mergeCell ref="D116:D121"/>
    <mergeCell ref="J117:L121"/>
    <mergeCell ref="N117:W121"/>
    <mergeCell ref="A110:A115"/>
    <mergeCell ref="B110:B115"/>
    <mergeCell ref="C110:C115"/>
    <mergeCell ref="D110:D115"/>
    <mergeCell ref="J111:L115"/>
    <mergeCell ref="N111:W115"/>
    <mergeCell ref="A104:A109"/>
    <mergeCell ref="B104:B109"/>
    <mergeCell ref="C104:C109"/>
    <mergeCell ref="D104:D109"/>
    <mergeCell ref="J105:L109"/>
    <mergeCell ref="N105:W109"/>
    <mergeCell ref="A98:A103"/>
    <mergeCell ref="B98:B103"/>
    <mergeCell ref="C98:C103"/>
    <mergeCell ref="D98:D103"/>
    <mergeCell ref="J99:L103"/>
    <mergeCell ref="N99:W103"/>
    <mergeCell ref="A92:A97"/>
    <mergeCell ref="B92:B97"/>
    <mergeCell ref="C92:C97"/>
    <mergeCell ref="D92:D97"/>
    <mergeCell ref="J93:L97"/>
    <mergeCell ref="N93:W97"/>
    <mergeCell ref="A86:A91"/>
    <mergeCell ref="B86:B91"/>
    <mergeCell ref="C86:C91"/>
    <mergeCell ref="D86:D91"/>
    <mergeCell ref="J87:L91"/>
    <mergeCell ref="N87:W91"/>
    <mergeCell ref="A80:A85"/>
    <mergeCell ref="B80:B85"/>
    <mergeCell ref="C80:C85"/>
    <mergeCell ref="D80:D85"/>
    <mergeCell ref="J81:L85"/>
    <mergeCell ref="N81:W85"/>
    <mergeCell ref="A74:A79"/>
    <mergeCell ref="B74:B79"/>
    <mergeCell ref="C74:C79"/>
    <mergeCell ref="D74:D79"/>
    <mergeCell ref="J75:L79"/>
    <mergeCell ref="N75:W79"/>
    <mergeCell ref="J39:L43"/>
    <mergeCell ref="N39:W43"/>
    <mergeCell ref="X44:X49"/>
    <mergeCell ref="J45:L49"/>
    <mergeCell ref="N45:W49"/>
    <mergeCell ref="A68:A73"/>
    <mergeCell ref="B68:B73"/>
    <mergeCell ref="C68:C73"/>
    <mergeCell ref="D68:D73"/>
    <mergeCell ref="J69:L73"/>
    <mergeCell ref="N69:W73"/>
    <mergeCell ref="A62:A67"/>
    <mergeCell ref="B62:B67"/>
    <mergeCell ref="C62:C67"/>
    <mergeCell ref="D62:D67"/>
    <mergeCell ref="J63:L67"/>
    <mergeCell ref="N63:W67"/>
    <mergeCell ref="A56:A61"/>
    <mergeCell ref="B56:B61"/>
    <mergeCell ref="C56:C61"/>
    <mergeCell ref="D56:D61"/>
    <mergeCell ref="J57:L61"/>
    <mergeCell ref="N57:W61"/>
    <mergeCell ref="A50:A55"/>
    <mergeCell ref="B50:B55"/>
    <mergeCell ref="C50:C55"/>
    <mergeCell ref="D50:D55"/>
    <mergeCell ref="J51:L55"/>
    <mergeCell ref="N51:W55"/>
    <mergeCell ref="D11:D12"/>
    <mergeCell ref="A20:A25"/>
    <mergeCell ref="A44:A49"/>
    <mergeCell ref="B44:B49"/>
    <mergeCell ref="C44:C49"/>
    <mergeCell ref="D44:D49"/>
    <mergeCell ref="D26:D31"/>
    <mergeCell ref="A32:A37"/>
    <mergeCell ref="A38:A43"/>
    <mergeCell ref="B38:B43"/>
    <mergeCell ref="C38:C43"/>
    <mergeCell ref="D38:D43"/>
    <mergeCell ref="C20:C25"/>
    <mergeCell ref="D20:D25"/>
    <mergeCell ref="A26:A31"/>
    <mergeCell ref="B26:B31"/>
    <mergeCell ref="C26:C31"/>
    <mergeCell ref="B32:B37"/>
    <mergeCell ref="C32:C37"/>
    <mergeCell ref="D32:D37"/>
    <mergeCell ref="A13:D13"/>
    <mergeCell ref="B11:B12"/>
    <mergeCell ref="B20:B25"/>
    <mergeCell ref="A14:A19"/>
    <mergeCell ref="D1:X2"/>
    <mergeCell ref="D3:X4"/>
    <mergeCell ref="A1:C7"/>
    <mergeCell ref="D5:X6"/>
    <mergeCell ref="A9:C10"/>
    <mergeCell ref="D9:L10"/>
    <mergeCell ref="M9:S10"/>
    <mergeCell ref="J15:L19"/>
    <mergeCell ref="C14:C19"/>
    <mergeCell ref="D14:D19"/>
    <mergeCell ref="B14:B19"/>
    <mergeCell ref="E11:E12"/>
    <mergeCell ref="G11:G12"/>
    <mergeCell ref="M11:M12"/>
    <mergeCell ref="F11:F12"/>
    <mergeCell ref="E13:F13"/>
    <mergeCell ref="C11:C12"/>
    <mergeCell ref="H11:H12"/>
    <mergeCell ref="I11:I12"/>
    <mergeCell ref="A11:A12"/>
    <mergeCell ref="R11:S11"/>
    <mergeCell ref="V11:V12"/>
    <mergeCell ref="W11:W12"/>
    <mergeCell ref="X9:X12"/>
    <mergeCell ref="T9:W10"/>
    <mergeCell ref="X32:X37"/>
    <mergeCell ref="J33:L37"/>
    <mergeCell ref="N33:W37"/>
    <mergeCell ref="J11:J12"/>
    <mergeCell ref="K11:K12"/>
    <mergeCell ref="L11:L12"/>
    <mergeCell ref="N11:N12"/>
    <mergeCell ref="O11:O12"/>
    <mergeCell ref="P11:P12"/>
    <mergeCell ref="Q11:Q12"/>
    <mergeCell ref="T11:T12"/>
    <mergeCell ref="U11:U12"/>
    <mergeCell ref="J27:L31"/>
    <mergeCell ref="J21:L25"/>
    <mergeCell ref="X26:X31"/>
    <mergeCell ref="X20:X25"/>
    <mergeCell ref="N27:W31"/>
    <mergeCell ref="N15:W19"/>
    <mergeCell ref="N21:W25"/>
    <mergeCell ref="X13:X19"/>
  </mergeCells>
  <dataValidations count="2">
    <dataValidation allowBlank="1" showInputMessage="1" promptTitle="Recuerde" prompt="La fecha se debe registrar en formato: AAA/MM/DD." sqref="R20 R26 R38 R44 R50 R56 R62 R68 R86 R92 R98 R110 R122 R128 R134:S134 R140 R152 R158 R32"/>
    <dataValidation allowBlank="1" showInputMessage="1" promptTitle="Recuerde" prompt="El plazo máximo debe ser hasta el 31 de diciembre del respectivo año. La fecha se debe registrar en formato: AAA/MM/DD." sqref="S20 S26 S38 S44 S50 S56 S62 S68 S86 S92 S98 S110 S122 S128 S140 S152 S158 S32"/>
  </dataValidations>
  <printOptions horizontalCentered="1" verticalCentered="1"/>
  <pageMargins left="0" right="0" top="0.74803149606299213" bottom="0.74803149606299213" header="0.31496062992125984" footer="0.31496062992125984"/>
  <pageSetup scale="60" orientation="landscape" horizontalDpi="4294967294"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7"/>
  <sheetViews>
    <sheetView topLeftCell="A58" zoomScale="73" zoomScaleNormal="73" workbookViewId="0">
      <selection activeCell="G67" sqref="G67"/>
    </sheetView>
  </sheetViews>
  <sheetFormatPr baseColWidth="10" defaultRowHeight="12.75" x14ac:dyDescent="0.2"/>
  <cols>
    <col min="4" max="4" width="24.28515625" customWidth="1"/>
    <col min="6" max="6" width="39.85546875" customWidth="1"/>
    <col min="11" max="11" width="23.85546875" customWidth="1"/>
    <col min="14" max="14" width="21.42578125" customWidth="1"/>
    <col min="15" max="15" width="22.5703125" customWidth="1"/>
  </cols>
  <sheetData>
    <row r="1" spans="1:24"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24"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24" x14ac:dyDescent="0.2">
      <c r="A3" s="124"/>
      <c r="B3" s="124"/>
      <c r="C3" s="124"/>
      <c r="D3" s="123" t="s">
        <v>159</v>
      </c>
      <c r="E3" s="123"/>
      <c r="F3" s="123"/>
      <c r="G3" s="123"/>
      <c r="H3" s="123"/>
      <c r="I3" s="123"/>
      <c r="J3" s="123"/>
      <c r="K3" s="123"/>
      <c r="L3" s="123"/>
      <c r="M3" s="123"/>
      <c r="N3" s="123"/>
      <c r="O3" s="123"/>
      <c r="P3" s="123"/>
      <c r="Q3" s="123"/>
      <c r="R3" s="123"/>
      <c r="S3" s="123"/>
      <c r="T3" s="123"/>
      <c r="U3" s="123"/>
      <c r="V3" s="123"/>
      <c r="W3" s="123"/>
      <c r="X3" s="123"/>
    </row>
    <row r="4" spans="1:24"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24"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24"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24" ht="13.5" thickBot="1" x14ac:dyDescent="0.25">
      <c r="A7" s="125"/>
      <c r="B7" s="125"/>
      <c r="C7" s="125"/>
      <c r="D7" s="49"/>
      <c r="E7" s="49"/>
      <c r="F7" s="49"/>
      <c r="G7" s="49"/>
      <c r="H7" s="49"/>
      <c r="I7" s="49"/>
      <c r="J7" s="49"/>
      <c r="K7" s="49"/>
      <c r="L7" s="49"/>
      <c r="M7" s="49"/>
      <c r="N7" s="354"/>
      <c r="O7" s="355"/>
      <c r="P7" s="49"/>
      <c r="Q7" s="49"/>
      <c r="R7" s="49"/>
      <c r="S7" s="49"/>
      <c r="T7" s="49"/>
      <c r="U7" s="49"/>
      <c r="V7" s="49"/>
      <c r="W7" s="49"/>
      <c r="X7" s="49"/>
    </row>
    <row r="8" spans="1:24" ht="13.5" thickTop="1" x14ac:dyDescent="0.2">
      <c r="A8" s="51"/>
      <c r="B8" s="51"/>
      <c r="C8" s="51"/>
      <c r="D8" s="52"/>
      <c r="E8" s="50"/>
      <c r="F8" s="50"/>
      <c r="G8" s="50"/>
      <c r="H8" s="50"/>
      <c r="I8" s="50"/>
      <c r="J8" s="50"/>
      <c r="K8" s="50"/>
      <c r="L8" s="50"/>
      <c r="M8" s="50"/>
      <c r="N8" s="356"/>
      <c r="O8" s="357"/>
      <c r="P8" s="50"/>
      <c r="Q8" s="50"/>
      <c r="R8" s="50"/>
      <c r="S8" s="50"/>
      <c r="T8" s="50"/>
      <c r="U8" s="50"/>
      <c r="V8" s="50"/>
      <c r="W8" s="50"/>
      <c r="X8" s="50"/>
    </row>
    <row r="9" spans="1:24"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4" ht="22.5" customHeight="1"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4" x14ac:dyDescent="0.2">
      <c r="A11" s="137" t="s">
        <v>35</v>
      </c>
      <c r="B11" s="136" t="s">
        <v>36</v>
      </c>
      <c r="C11" s="136" t="s">
        <v>29</v>
      </c>
      <c r="D11" s="117" t="s">
        <v>41</v>
      </c>
      <c r="E11" s="117" t="s">
        <v>0</v>
      </c>
      <c r="F11" s="117" t="s">
        <v>4</v>
      </c>
      <c r="G11" s="117" t="s">
        <v>11</v>
      </c>
      <c r="H11" s="117" t="s">
        <v>126</v>
      </c>
      <c r="I11" s="117" t="s">
        <v>107</v>
      </c>
      <c r="J11" s="117" t="s">
        <v>108</v>
      </c>
      <c r="K11" s="117" t="s">
        <v>397</v>
      </c>
      <c r="L11" s="117" t="s">
        <v>23</v>
      </c>
      <c r="M11" s="118" t="s">
        <v>109</v>
      </c>
      <c r="N11" s="358" t="s">
        <v>24</v>
      </c>
      <c r="O11" s="359" t="s">
        <v>25</v>
      </c>
      <c r="P11" s="118" t="s">
        <v>120</v>
      </c>
      <c r="Q11" s="118" t="s">
        <v>110</v>
      </c>
      <c r="R11" s="118" t="s">
        <v>34</v>
      </c>
      <c r="S11" s="118"/>
      <c r="T11" s="119" t="s">
        <v>111</v>
      </c>
      <c r="U11" s="119" t="s">
        <v>112</v>
      </c>
      <c r="V11" s="138" t="s">
        <v>129</v>
      </c>
      <c r="W11" s="138" t="s">
        <v>30</v>
      </c>
      <c r="X11" s="139"/>
    </row>
    <row r="12" spans="1:24" ht="24" x14ac:dyDescent="0.2">
      <c r="A12" s="137"/>
      <c r="B12" s="136"/>
      <c r="C12" s="136"/>
      <c r="D12" s="117"/>
      <c r="E12" s="117"/>
      <c r="F12" s="117"/>
      <c r="G12" s="117"/>
      <c r="H12" s="117"/>
      <c r="I12" s="117"/>
      <c r="J12" s="117"/>
      <c r="K12" s="117"/>
      <c r="L12" s="117"/>
      <c r="M12" s="118"/>
      <c r="N12" s="358"/>
      <c r="O12" s="359"/>
      <c r="P12" s="118"/>
      <c r="Q12" s="118"/>
      <c r="R12" s="94" t="s">
        <v>32</v>
      </c>
      <c r="S12" s="94" t="s">
        <v>33</v>
      </c>
      <c r="T12" s="119"/>
      <c r="U12" s="119"/>
      <c r="V12" s="138"/>
      <c r="W12" s="138"/>
      <c r="X12" s="139"/>
    </row>
    <row r="13" spans="1:24" ht="18" x14ac:dyDescent="0.25">
      <c r="A13" s="140" t="s">
        <v>149</v>
      </c>
      <c r="B13" s="140"/>
      <c r="C13" s="140"/>
      <c r="D13" s="140"/>
      <c r="E13" s="134" t="s">
        <v>76</v>
      </c>
      <c r="F13" s="135"/>
      <c r="G13" s="63"/>
      <c r="H13" s="61">
        <f>+H14+H20+H32</f>
        <v>22</v>
      </c>
      <c r="I13" s="64"/>
      <c r="J13" s="64"/>
      <c r="K13" s="197">
        <f>+K14+K20+K26+K32+K38+K44+K50+K56+K62</f>
        <v>2993639026</v>
      </c>
      <c r="L13" s="64">
        <f>+L14+L20+L32</f>
        <v>0</v>
      </c>
      <c r="M13" s="61">
        <f>+M14+M20+M32</f>
        <v>11</v>
      </c>
      <c r="N13" s="360">
        <f>+N14+N20+N26+N32+N38+N44+N50+N56+N62</f>
        <v>501457542</v>
      </c>
      <c r="O13" s="197">
        <f>+O14+O20+O26+O32+O38+O44+O50+O56+O62</f>
        <v>312261665</v>
      </c>
      <c r="P13" s="66" t="s">
        <v>5</v>
      </c>
      <c r="Q13" s="68"/>
      <c r="R13" s="361"/>
      <c r="S13" s="361"/>
      <c r="T13" s="61">
        <f>+J13-Q13</f>
        <v>0</v>
      </c>
      <c r="U13" s="62">
        <f>(+U14+U20+U26+U32+U38+U44+U50+U56+U62)/9</f>
        <v>0.67169312169312179</v>
      </c>
      <c r="V13" s="62">
        <f t="shared" ref="V13:W13" si="0">(+V14+V20+V26+V32+V38+V44+V50+V56+V62)/9</f>
        <v>0.54068748534488531</v>
      </c>
      <c r="W13" s="62">
        <f t="shared" si="0"/>
        <v>0.19475176558262941</v>
      </c>
      <c r="X13" s="362" t="s">
        <v>1014</v>
      </c>
    </row>
    <row r="14" spans="1:24" ht="36" x14ac:dyDescent="0.2">
      <c r="A14" s="165" t="s">
        <v>1015</v>
      </c>
      <c r="B14" s="165" t="s">
        <v>1016</v>
      </c>
      <c r="C14" s="165" t="s">
        <v>1017</v>
      </c>
      <c r="D14" s="165" t="s">
        <v>1018</v>
      </c>
      <c r="E14" s="43">
        <v>1</v>
      </c>
      <c r="F14" s="26" t="s">
        <v>1019</v>
      </c>
      <c r="G14" s="26"/>
      <c r="H14" s="61">
        <f>SUM(H15:H19)</f>
        <v>5</v>
      </c>
      <c r="I14" s="27" t="s">
        <v>1020</v>
      </c>
      <c r="J14" s="27">
        <v>16727</v>
      </c>
      <c r="K14" s="28">
        <v>1171843833</v>
      </c>
      <c r="L14" s="27">
        <v>0</v>
      </c>
      <c r="M14" s="61">
        <f>SUM(M15:M19)</f>
        <v>0</v>
      </c>
      <c r="N14" s="363">
        <v>0</v>
      </c>
      <c r="O14" s="29">
        <v>0</v>
      </c>
      <c r="P14" s="30"/>
      <c r="Q14" s="31">
        <v>0</v>
      </c>
      <c r="R14" s="364"/>
      <c r="S14" s="364"/>
      <c r="T14" s="61">
        <f>+J14-Q14</f>
        <v>16727</v>
      </c>
      <c r="U14" s="62">
        <f>+M14/H14</f>
        <v>0</v>
      </c>
      <c r="V14" s="62">
        <f>+Q14/J14</f>
        <v>0</v>
      </c>
      <c r="W14" s="62">
        <f>+N14/K14</f>
        <v>0</v>
      </c>
      <c r="X14" s="365"/>
    </row>
    <row r="15" spans="1:24" ht="24" x14ac:dyDescent="0.2">
      <c r="A15" s="166"/>
      <c r="B15" s="166"/>
      <c r="C15" s="166"/>
      <c r="D15" s="166"/>
      <c r="E15" s="44" t="s">
        <v>31</v>
      </c>
      <c r="F15" s="73" t="s">
        <v>1021</v>
      </c>
      <c r="G15" s="34" t="s">
        <v>145</v>
      </c>
      <c r="H15" s="35">
        <v>1</v>
      </c>
      <c r="I15" s="76" t="s">
        <v>143</v>
      </c>
      <c r="J15" s="116" t="s">
        <v>28</v>
      </c>
      <c r="K15" s="131"/>
      <c r="L15" s="131"/>
      <c r="M15" s="36">
        <v>0</v>
      </c>
      <c r="N15" s="116" t="s">
        <v>28</v>
      </c>
      <c r="O15" s="116"/>
      <c r="P15" s="116"/>
      <c r="Q15" s="116"/>
      <c r="R15" s="116"/>
      <c r="S15" s="116"/>
      <c r="T15" s="116"/>
      <c r="U15" s="116"/>
      <c r="V15" s="116"/>
      <c r="W15" s="116"/>
      <c r="X15" s="365"/>
    </row>
    <row r="16" spans="1:24" ht="24" x14ac:dyDescent="0.2">
      <c r="A16" s="166"/>
      <c r="B16" s="166"/>
      <c r="C16" s="166"/>
      <c r="D16" s="166"/>
      <c r="E16" s="44" t="s">
        <v>26</v>
      </c>
      <c r="F16" s="74" t="s">
        <v>139</v>
      </c>
      <c r="G16" s="34" t="s">
        <v>145</v>
      </c>
      <c r="H16" s="35">
        <v>1</v>
      </c>
      <c r="I16" s="77" t="s">
        <v>144</v>
      </c>
      <c r="J16" s="131"/>
      <c r="K16" s="131"/>
      <c r="L16" s="131"/>
      <c r="M16" s="36">
        <v>0</v>
      </c>
      <c r="N16" s="116"/>
      <c r="O16" s="116"/>
      <c r="P16" s="116"/>
      <c r="Q16" s="116"/>
      <c r="R16" s="116"/>
      <c r="S16" s="116"/>
      <c r="T16" s="116"/>
      <c r="U16" s="116"/>
      <c r="V16" s="116"/>
      <c r="W16" s="116"/>
      <c r="X16" s="365"/>
    </row>
    <row r="17" spans="1:24" ht="24" x14ac:dyDescent="0.2">
      <c r="A17" s="166"/>
      <c r="B17" s="166"/>
      <c r="C17" s="166"/>
      <c r="D17" s="166"/>
      <c r="E17" s="44" t="s">
        <v>27</v>
      </c>
      <c r="F17" s="74" t="s">
        <v>1022</v>
      </c>
      <c r="G17" s="34" t="s">
        <v>145</v>
      </c>
      <c r="H17" s="35">
        <v>1</v>
      </c>
      <c r="I17" s="77" t="s">
        <v>143</v>
      </c>
      <c r="J17" s="131"/>
      <c r="K17" s="131"/>
      <c r="L17" s="131"/>
      <c r="M17" s="36">
        <v>0</v>
      </c>
      <c r="N17" s="116"/>
      <c r="O17" s="116"/>
      <c r="P17" s="116"/>
      <c r="Q17" s="116"/>
      <c r="R17" s="116"/>
      <c r="S17" s="116"/>
      <c r="T17" s="116"/>
      <c r="U17" s="116"/>
      <c r="V17" s="116"/>
      <c r="W17" s="116"/>
      <c r="X17" s="365"/>
    </row>
    <row r="18" spans="1:24" ht="24" x14ac:dyDescent="0.2">
      <c r="A18" s="166"/>
      <c r="B18" s="166"/>
      <c r="C18" s="166"/>
      <c r="D18" s="166"/>
      <c r="E18" s="44" t="s">
        <v>51</v>
      </c>
      <c r="F18" s="74" t="s">
        <v>1023</v>
      </c>
      <c r="G18" s="34" t="s">
        <v>145</v>
      </c>
      <c r="H18" s="35">
        <v>1</v>
      </c>
      <c r="I18" s="77" t="s">
        <v>143</v>
      </c>
      <c r="J18" s="131"/>
      <c r="K18" s="131"/>
      <c r="L18" s="131"/>
      <c r="M18" s="36">
        <v>0</v>
      </c>
      <c r="N18" s="116"/>
      <c r="O18" s="116"/>
      <c r="P18" s="116"/>
      <c r="Q18" s="116"/>
      <c r="R18" s="116"/>
      <c r="S18" s="116"/>
      <c r="T18" s="116"/>
      <c r="U18" s="116"/>
      <c r="V18" s="116"/>
      <c r="W18" s="116"/>
      <c r="X18" s="365"/>
    </row>
    <row r="19" spans="1:24" ht="36" x14ac:dyDescent="0.2">
      <c r="A19" s="167"/>
      <c r="B19" s="167"/>
      <c r="C19" s="167"/>
      <c r="D19" s="167"/>
      <c r="E19" s="44" t="s">
        <v>142</v>
      </c>
      <c r="F19" s="75" t="s">
        <v>1024</v>
      </c>
      <c r="G19" s="34" t="s">
        <v>146</v>
      </c>
      <c r="H19" s="35">
        <v>1</v>
      </c>
      <c r="I19" s="78" t="s">
        <v>1025</v>
      </c>
      <c r="J19" s="131"/>
      <c r="K19" s="131"/>
      <c r="L19" s="131"/>
      <c r="M19" s="36">
        <v>0</v>
      </c>
      <c r="N19" s="116"/>
      <c r="O19" s="116"/>
      <c r="P19" s="116"/>
      <c r="Q19" s="116"/>
      <c r="R19" s="116"/>
      <c r="S19" s="116"/>
      <c r="T19" s="116"/>
      <c r="U19" s="116"/>
      <c r="V19" s="116"/>
      <c r="W19" s="116"/>
      <c r="X19" s="366"/>
    </row>
    <row r="20" spans="1:24" ht="72" x14ac:dyDescent="0.2">
      <c r="A20" s="165" t="s">
        <v>1015</v>
      </c>
      <c r="B20" s="165" t="s">
        <v>1016</v>
      </c>
      <c r="C20" s="165" t="s">
        <v>1017</v>
      </c>
      <c r="D20" s="165" t="s">
        <v>1018</v>
      </c>
      <c r="E20" s="43">
        <v>2</v>
      </c>
      <c r="F20" s="26" t="s">
        <v>1026</v>
      </c>
      <c r="G20" s="26"/>
      <c r="H20" s="61">
        <f>SUM(H21:H25)</f>
        <v>10</v>
      </c>
      <c r="I20" s="27" t="s">
        <v>1020</v>
      </c>
      <c r="J20" s="30">
        <v>26000</v>
      </c>
      <c r="K20" s="28">
        <v>205357536</v>
      </c>
      <c r="L20" s="27">
        <v>0</v>
      </c>
      <c r="M20" s="61">
        <f>SUM(M21:M25)</f>
        <v>7</v>
      </c>
      <c r="N20" s="367">
        <v>130557536</v>
      </c>
      <c r="O20" s="28">
        <v>74800000</v>
      </c>
      <c r="P20" s="89" t="s">
        <v>1027</v>
      </c>
      <c r="Q20" s="37">
        <f>10134+22905</f>
        <v>33039</v>
      </c>
      <c r="R20" s="368">
        <v>43831</v>
      </c>
      <c r="S20" s="368">
        <v>44196</v>
      </c>
      <c r="T20" s="61">
        <f>+J20-Q20</f>
        <v>-7039</v>
      </c>
      <c r="U20" s="62">
        <f>+M20/H20</f>
        <v>0.7</v>
      </c>
      <c r="V20" s="62">
        <f>+Q20/J20</f>
        <v>1.2707307692307692</v>
      </c>
      <c r="W20" s="62">
        <f>+N20/K20</f>
        <v>0.63575721905817961</v>
      </c>
      <c r="X20" s="369" t="s">
        <v>1028</v>
      </c>
    </row>
    <row r="21" spans="1:24" ht="24" x14ac:dyDescent="0.2">
      <c r="A21" s="166"/>
      <c r="B21" s="166"/>
      <c r="C21" s="166"/>
      <c r="D21" s="166"/>
      <c r="E21" s="44" t="s">
        <v>70</v>
      </c>
      <c r="F21" s="73" t="s">
        <v>138</v>
      </c>
      <c r="G21" s="34" t="s">
        <v>145</v>
      </c>
      <c r="H21" s="35">
        <v>1</v>
      </c>
      <c r="I21" s="76" t="s">
        <v>143</v>
      </c>
      <c r="J21" s="116" t="s">
        <v>28</v>
      </c>
      <c r="K21" s="116"/>
      <c r="L21" s="116"/>
      <c r="M21" s="36">
        <v>1</v>
      </c>
      <c r="N21" s="116" t="s">
        <v>28</v>
      </c>
      <c r="O21" s="116"/>
      <c r="P21" s="116"/>
      <c r="Q21" s="116"/>
      <c r="R21" s="116"/>
      <c r="S21" s="116"/>
      <c r="T21" s="116"/>
      <c r="U21" s="116"/>
      <c r="V21" s="116"/>
      <c r="W21" s="116"/>
      <c r="X21" s="369"/>
    </row>
    <row r="22" spans="1:24" ht="24" x14ac:dyDescent="0.2">
      <c r="A22" s="166"/>
      <c r="B22" s="166"/>
      <c r="C22" s="166"/>
      <c r="D22" s="166"/>
      <c r="E22" s="44" t="s">
        <v>71</v>
      </c>
      <c r="F22" s="74" t="s">
        <v>139</v>
      </c>
      <c r="G22" s="34" t="s">
        <v>145</v>
      </c>
      <c r="H22" s="35">
        <v>1</v>
      </c>
      <c r="I22" s="77" t="s">
        <v>144</v>
      </c>
      <c r="J22" s="116"/>
      <c r="K22" s="116"/>
      <c r="L22" s="116"/>
      <c r="M22" s="36">
        <v>1</v>
      </c>
      <c r="N22" s="116"/>
      <c r="O22" s="116"/>
      <c r="P22" s="116"/>
      <c r="Q22" s="116"/>
      <c r="R22" s="116"/>
      <c r="S22" s="116"/>
      <c r="T22" s="116"/>
      <c r="U22" s="116"/>
      <c r="V22" s="116"/>
      <c r="W22" s="116"/>
      <c r="X22" s="369"/>
    </row>
    <row r="23" spans="1:24" ht="24" x14ac:dyDescent="0.2">
      <c r="A23" s="166"/>
      <c r="B23" s="166"/>
      <c r="C23" s="166"/>
      <c r="D23" s="166"/>
      <c r="E23" s="44" t="s">
        <v>72</v>
      </c>
      <c r="F23" s="74" t="s">
        <v>1022</v>
      </c>
      <c r="G23" s="34" t="s">
        <v>145</v>
      </c>
      <c r="H23" s="35">
        <v>1</v>
      </c>
      <c r="I23" s="77" t="s">
        <v>143</v>
      </c>
      <c r="J23" s="116"/>
      <c r="K23" s="116"/>
      <c r="L23" s="116"/>
      <c r="M23" s="36">
        <v>1</v>
      </c>
      <c r="N23" s="116"/>
      <c r="O23" s="116"/>
      <c r="P23" s="116"/>
      <c r="Q23" s="116"/>
      <c r="R23" s="116"/>
      <c r="S23" s="116"/>
      <c r="T23" s="116"/>
      <c r="U23" s="116"/>
      <c r="V23" s="116"/>
      <c r="W23" s="116"/>
      <c r="X23" s="369"/>
    </row>
    <row r="24" spans="1:24" ht="24" x14ac:dyDescent="0.2">
      <c r="A24" s="166"/>
      <c r="B24" s="166"/>
      <c r="C24" s="166"/>
      <c r="D24" s="166"/>
      <c r="E24" s="44" t="s">
        <v>73</v>
      </c>
      <c r="F24" s="74" t="s">
        <v>1023</v>
      </c>
      <c r="G24" s="34" t="s">
        <v>145</v>
      </c>
      <c r="H24" s="35">
        <v>1</v>
      </c>
      <c r="I24" s="77" t="s">
        <v>143</v>
      </c>
      <c r="J24" s="116"/>
      <c r="K24" s="116"/>
      <c r="L24" s="116"/>
      <c r="M24" s="36">
        <v>1</v>
      </c>
      <c r="N24" s="116"/>
      <c r="O24" s="116"/>
      <c r="P24" s="116"/>
      <c r="Q24" s="116"/>
      <c r="R24" s="116"/>
      <c r="S24" s="116"/>
      <c r="T24" s="116"/>
      <c r="U24" s="116"/>
      <c r="V24" s="116"/>
      <c r="W24" s="116"/>
      <c r="X24" s="369"/>
    </row>
    <row r="25" spans="1:24" ht="48" x14ac:dyDescent="0.2">
      <c r="A25" s="167"/>
      <c r="B25" s="167"/>
      <c r="C25" s="167"/>
      <c r="D25" s="167"/>
      <c r="E25" s="44" t="s">
        <v>74</v>
      </c>
      <c r="F25" s="75" t="s">
        <v>1024</v>
      </c>
      <c r="G25" s="34" t="s">
        <v>1029</v>
      </c>
      <c r="H25" s="35">
        <v>6</v>
      </c>
      <c r="I25" s="78" t="s">
        <v>1025</v>
      </c>
      <c r="J25" s="116"/>
      <c r="K25" s="116"/>
      <c r="L25" s="116"/>
      <c r="M25" s="36">
        <v>3</v>
      </c>
      <c r="N25" s="116"/>
      <c r="O25" s="116"/>
      <c r="P25" s="116"/>
      <c r="Q25" s="116"/>
      <c r="R25" s="116"/>
      <c r="S25" s="116"/>
      <c r="T25" s="116"/>
      <c r="U25" s="116"/>
      <c r="V25" s="116"/>
      <c r="W25" s="116"/>
      <c r="X25" s="369"/>
    </row>
    <row r="26" spans="1:24" ht="60" x14ac:dyDescent="0.2">
      <c r="A26" s="165" t="s">
        <v>1015</v>
      </c>
      <c r="B26" s="165" t="s">
        <v>1016</v>
      </c>
      <c r="C26" s="165" t="s">
        <v>1017</v>
      </c>
      <c r="D26" s="165" t="s">
        <v>1018</v>
      </c>
      <c r="E26" s="43">
        <v>3</v>
      </c>
      <c r="F26" s="26" t="s">
        <v>1030</v>
      </c>
      <c r="G26" s="26"/>
      <c r="H26" s="61">
        <f>SUM(H27:H31)</f>
        <v>7</v>
      </c>
      <c r="I26" s="27" t="s">
        <v>1020</v>
      </c>
      <c r="J26" s="30">
        <v>1</v>
      </c>
      <c r="K26" s="28">
        <v>300000000</v>
      </c>
      <c r="L26" s="27"/>
      <c r="M26" s="61">
        <f>SUM(M27:M31)</f>
        <v>4</v>
      </c>
      <c r="N26" s="367">
        <f>SUM(N27:N31)</f>
        <v>0</v>
      </c>
      <c r="O26" s="28">
        <v>0</v>
      </c>
      <c r="P26" s="37"/>
      <c r="Q26" s="37"/>
      <c r="R26" s="368"/>
      <c r="S26" s="368"/>
      <c r="T26" s="61">
        <f>+J26-Q26</f>
        <v>1</v>
      </c>
      <c r="U26" s="62">
        <f>+M26/H26</f>
        <v>0.5714285714285714</v>
      </c>
      <c r="V26" s="62">
        <f>+Q26/J26</f>
        <v>0</v>
      </c>
      <c r="W26" s="62">
        <f>+N26/K26</f>
        <v>0</v>
      </c>
      <c r="X26" s="369" t="s">
        <v>1031</v>
      </c>
    </row>
    <row r="27" spans="1:24" ht="24" x14ac:dyDescent="0.2">
      <c r="A27" s="166"/>
      <c r="B27" s="166"/>
      <c r="C27" s="166"/>
      <c r="D27" s="166"/>
      <c r="E27" s="44" t="s">
        <v>54</v>
      </c>
      <c r="F27" s="73" t="s">
        <v>138</v>
      </c>
      <c r="G27" s="34" t="s">
        <v>145</v>
      </c>
      <c r="H27" s="35">
        <v>1</v>
      </c>
      <c r="I27" s="76" t="s">
        <v>143</v>
      </c>
      <c r="J27" s="116" t="s">
        <v>28</v>
      </c>
      <c r="K27" s="116"/>
      <c r="L27" s="116"/>
      <c r="M27" s="36">
        <v>1</v>
      </c>
      <c r="N27" s="116" t="s">
        <v>28</v>
      </c>
      <c r="O27" s="116"/>
      <c r="P27" s="116"/>
      <c r="Q27" s="116"/>
      <c r="R27" s="116"/>
      <c r="S27" s="116"/>
      <c r="T27" s="116"/>
      <c r="U27" s="116"/>
      <c r="V27" s="116"/>
      <c r="W27" s="116"/>
      <c r="X27" s="369"/>
    </row>
    <row r="28" spans="1:24" ht="60" x14ac:dyDescent="0.2">
      <c r="A28" s="166"/>
      <c r="B28" s="166"/>
      <c r="C28" s="166"/>
      <c r="D28" s="166"/>
      <c r="E28" s="44" t="s">
        <v>50</v>
      </c>
      <c r="F28" s="74" t="s">
        <v>139</v>
      </c>
      <c r="G28" s="34" t="s">
        <v>145</v>
      </c>
      <c r="H28" s="35">
        <v>1</v>
      </c>
      <c r="I28" s="77" t="s">
        <v>144</v>
      </c>
      <c r="J28" s="116"/>
      <c r="K28" s="116"/>
      <c r="L28" s="116"/>
      <c r="M28" s="36">
        <v>1</v>
      </c>
      <c r="N28" s="116"/>
      <c r="O28" s="116"/>
      <c r="P28" s="116"/>
      <c r="Q28" s="116"/>
      <c r="R28" s="116"/>
      <c r="S28" s="116"/>
      <c r="T28" s="116"/>
      <c r="U28" s="116"/>
      <c r="V28" s="116"/>
      <c r="W28" s="116"/>
      <c r="X28" s="369"/>
    </row>
    <row r="29" spans="1:24" ht="24" x14ac:dyDescent="0.2">
      <c r="A29" s="166"/>
      <c r="B29" s="166"/>
      <c r="C29" s="166"/>
      <c r="D29" s="166"/>
      <c r="E29" s="44" t="s">
        <v>49</v>
      </c>
      <c r="F29" s="74" t="s">
        <v>1022</v>
      </c>
      <c r="G29" s="34" t="s">
        <v>145</v>
      </c>
      <c r="H29" s="35">
        <v>1</v>
      </c>
      <c r="I29" s="77" t="s">
        <v>143</v>
      </c>
      <c r="J29" s="116"/>
      <c r="K29" s="116"/>
      <c r="L29" s="116"/>
      <c r="M29" s="36">
        <v>1</v>
      </c>
      <c r="N29" s="116"/>
      <c r="O29" s="116"/>
      <c r="P29" s="116"/>
      <c r="Q29" s="116"/>
      <c r="R29" s="116"/>
      <c r="S29" s="116"/>
      <c r="T29" s="116"/>
      <c r="U29" s="116"/>
      <c r="V29" s="116"/>
      <c r="W29" s="116"/>
      <c r="X29" s="369"/>
    </row>
    <row r="30" spans="1:24" ht="24" x14ac:dyDescent="0.2">
      <c r="A30" s="166"/>
      <c r="B30" s="166"/>
      <c r="C30" s="166"/>
      <c r="D30" s="166"/>
      <c r="E30" s="44" t="s">
        <v>47</v>
      </c>
      <c r="F30" s="74" t="s">
        <v>1023</v>
      </c>
      <c r="G30" s="34" t="s">
        <v>145</v>
      </c>
      <c r="H30" s="35">
        <v>1</v>
      </c>
      <c r="I30" s="77" t="s">
        <v>143</v>
      </c>
      <c r="J30" s="116"/>
      <c r="K30" s="116"/>
      <c r="L30" s="116"/>
      <c r="M30" s="36">
        <v>1</v>
      </c>
      <c r="N30" s="116"/>
      <c r="O30" s="116"/>
      <c r="P30" s="116"/>
      <c r="Q30" s="116"/>
      <c r="R30" s="116"/>
      <c r="S30" s="116"/>
      <c r="T30" s="116"/>
      <c r="U30" s="116"/>
      <c r="V30" s="116"/>
      <c r="W30" s="116"/>
      <c r="X30" s="369"/>
    </row>
    <row r="31" spans="1:24" ht="36" x14ac:dyDescent="0.2">
      <c r="A31" s="167"/>
      <c r="B31" s="167"/>
      <c r="C31" s="167"/>
      <c r="D31" s="167"/>
      <c r="E31" s="44" t="s">
        <v>48</v>
      </c>
      <c r="F31" s="75" t="s">
        <v>1024</v>
      </c>
      <c r="G31" s="34" t="s">
        <v>146</v>
      </c>
      <c r="H31" s="35">
        <v>3</v>
      </c>
      <c r="I31" s="78" t="s">
        <v>1025</v>
      </c>
      <c r="J31" s="116"/>
      <c r="K31" s="116"/>
      <c r="L31" s="116"/>
      <c r="M31" s="36">
        <v>0</v>
      </c>
      <c r="N31" s="116"/>
      <c r="O31" s="116"/>
      <c r="P31" s="116"/>
      <c r="Q31" s="116"/>
      <c r="R31" s="116"/>
      <c r="S31" s="116"/>
      <c r="T31" s="116"/>
      <c r="U31" s="116"/>
      <c r="V31" s="116"/>
      <c r="W31" s="116"/>
      <c r="X31" s="369"/>
    </row>
    <row r="32" spans="1:24" ht="60" x14ac:dyDescent="0.2">
      <c r="A32" s="165" t="s">
        <v>1015</v>
      </c>
      <c r="B32" s="165" t="s">
        <v>1016</v>
      </c>
      <c r="C32" s="165" t="s">
        <v>1017</v>
      </c>
      <c r="D32" s="165" t="s">
        <v>1018</v>
      </c>
      <c r="E32" s="43">
        <v>4</v>
      </c>
      <c r="F32" s="26" t="s">
        <v>1032</v>
      </c>
      <c r="G32" s="26"/>
      <c r="H32" s="61">
        <f>SUM(H33:H37)</f>
        <v>7</v>
      </c>
      <c r="I32" s="27" t="s">
        <v>1020</v>
      </c>
      <c r="J32" s="30">
        <v>1</v>
      </c>
      <c r="K32" s="28">
        <v>150000000</v>
      </c>
      <c r="L32" s="27"/>
      <c r="M32" s="61">
        <f>SUM(M33:M37)</f>
        <v>4</v>
      </c>
      <c r="N32" s="367">
        <f>SUM(N33:N37)</f>
        <v>0</v>
      </c>
      <c r="O32" s="28">
        <v>0</v>
      </c>
      <c r="P32" s="37"/>
      <c r="Q32" s="37"/>
      <c r="R32" s="368"/>
      <c r="S32" s="368"/>
      <c r="T32" s="61">
        <f>+J32-Q32</f>
        <v>1</v>
      </c>
      <c r="U32" s="62">
        <f>+M32/H32</f>
        <v>0.5714285714285714</v>
      </c>
      <c r="V32" s="62">
        <f>+Q32/J32</f>
        <v>0</v>
      </c>
      <c r="W32" s="62">
        <f>+N32/K32</f>
        <v>0</v>
      </c>
      <c r="X32" s="369" t="s">
        <v>1033</v>
      </c>
    </row>
    <row r="33" spans="1:24" ht="24" x14ac:dyDescent="0.2">
      <c r="A33" s="166"/>
      <c r="B33" s="166"/>
      <c r="C33" s="166"/>
      <c r="D33" s="166"/>
      <c r="E33" s="44" t="s">
        <v>80</v>
      </c>
      <c r="F33" s="73" t="s">
        <v>138</v>
      </c>
      <c r="G33" s="34" t="s">
        <v>145</v>
      </c>
      <c r="H33" s="35">
        <v>1</v>
      </c>
      <c r="I33" s="76" t="s">
        <v>143</v>
      </c>
      <c r="J33" s="116" t="s">
        <v>28</v>
      </c>
      <c r="K33" s="116"/>
      <c r="L33" s="116"/>
      <c r="M33" s="36">
        <v>1</v>
      </c>
      <c r="N33" s="116" t="s">
        <v>28</v>
      </c>
      <c r="O33" s="116"/>
      <c r="P33" s="116"/>
      <c r="Q33" s="116"/>
      <c r="R33" s="116"/>
      <c r="S33" s="116"/>
      <c r="T33" s="116"/>
      <c r="U33" s="116"/>
      <c r="V33" s="116"/>
      <c r="W33" s="116"/>
      <c r="X33" s="369"/>
    </row>
    <row r="34" spans="1:24" ht="24" x14ac:dyDescent="0.2">
      <c r="A34" s="166"/>
      <c r="B34" s="166"/>
      <c r="C34" s="166"/>
      <c r="D34" s="166"/>
      <c r="E34" s="44" t="s">
        <v>57</v>
      </c>
      <c r="F34" s="74" t="s">
        <v>139</v>
      </c>
      <c r="G34" s="34" t="s">
        <v>145</v>
      </c>
      <c r="H34" s="35">
        <v>1</v>
      </c>
      <c r="I34" s="77" t="s">
        <v>144</v>
      </c>
      <c r="J34" s="116"/>
      <c r="K34" s="116"/>
      <c r="L34" s="116"/>
      <c r="M34" s="36">
        <v>1</v>
      </c>
      <c r="N34" s="116"/>
      <c r="O34" s="116"/>
      <c r="P34" s="116"/>
      <c r="Q34" s="116"/>
      <c r="R34" s="116"/>
      <c r="S34" s="116"/>
      <c r="T34" s="116"/>
      <c r="U34" s="116"/>
      <c r="V34" s="116"/>
      <c r="W34" s="116"/>
      <c r="X34" s="369"/>
    </row>
    <row r="35" spans="1:24" ht="24" x14ac:dyDescent="0.2">
      <c r="A35" s="166"/>
      <c r="B35" s="166"/>
      <c r="C35" s="166"/>
      <c r="D35" s="166"/>
      <c r="E35" s="44" t="s">
        <v>1034</v>
      </c>
      <c r="F35" s="74" t="s">
        <v>1022</v>
      </c>
      <c r="G35" s="34" t="s">
        <v>145</v>
      </c>
      <c r="H35" s="35">
        <v>1</v>
      </c>
      <c r="I35" s="77" t="s">
        <v>143</v>
      </c>
      <c r="J35" s="116"/>
      <c r="K35" s="116"/>
      <c r="L35" s="116"/>
      <c r="M35" s="36">
        <v>1</v>
      </c>
      <c r="N35" s="116"/>
      <c r="O35" s="116"/>
      <c r="P35" s="116"/>
      <c r="Q35" s="116"/>
      <c r="R35" s="116"/>
      <c r="S35" s="116"/>
      <c r="T35" s="116"/>
      <c r="U35" s="116"/>
      <c r="V35" s="116"/>
      <c r="W35" s="116"/>
      <c r="X35" s="369"/>
    </row>
    <row r="36" spans="1:24" ht="24" x14ac:dyDescent="0.2">
      <c r="A36" s="166"/>
      <c r="B36" s="166"/>
      <c r="C36" s="166"/>
      <c r="D36" s="166"/>
      <c r="E36" s="44" t="s">
        <v>59</v>
      </c>
      <c r="F36" s="74" t="s">
        <v>1023</v>
      </c>
      <c r="G36" s="34" t="s">
        <v>145</v>
      </c>
      <c r="H36" s="35">
        <v>1</v>
      </c>
      <c r="I36" s="77" t="s">
        <v>143</v>
      </c>
      <c r="J36" s="116"/>
      <c r="K36" s="116"/>
      <c r="L36" s="116"/>
      <c r="M36" s="36">
        <v>1</v>
      </c>
      <c r="N36" s="116"/>
      <c r="O36" s="116"/>
      <c r="P36" s="116"/>
      <c r="Q36" s="116"/>
      <c r="R36" s="116"/>
      <c r="S36" s="116"/>
      <c r="T36" s="116"/>
      <c r="U36" s="116"/>
      <c r="V36" s="116"/>
      <c r="W36" s="116"/>
      <c r="X36" s="369"/>
    </row>
    <row r="37" spans="1:24" ht="48" x14ac:dyDescent="0.2">
      <c r="A37" s="167"/>
      <c r="B37" s="167"/>
      <c r="C37" s="167"/>
      <c r="D37" s="167"/>
      <c r="E37" s="44" t="s">
        <v>60</v>
      </c>
      <c r="F37" s="75" t="s">
        <v>1024</v>
      </c>
      <c r="G37" s="34" t="s">
        <v>146</v>
      </c>
      <c r="H37" s="35">
        <v>3</v>
      </c>
      <c r="I37" s="78" t="s">
        <v>1025</v>
      </c>
      <c r="J37" s="116"/>
      <c r="K37" s="116"/>
      <c r="L37" s="116"/>
      <c r="M37" s="36">
        <v>0</v>
      </c>
      <c r="N37" s="116"/>
      <c r="O37" s="116"/>
      <c r="P37" s="116"/>
      <c r="Q37" s="116"/>
      <c r="R37" s="116"/>
      <c r="S37" s="116"/>
      <c r="T37" s="116"/>
      <c r="U37" s="116"/>
      <c r="V37" s="116"/>
      <c r="W37" s="116"/>
      <c r="X37" s="369"/>
    </row>
    <row r="38" spans="1:24" ht="48" x14ac:dyDescent="0.2">
      <c r="A38" s="165" t="s">
        <v>1015</v>
      </c>
      <c r="B38" s="165" t="s">
        <v>1016</v>
      </c>
      <c r="C38" s="165" t="s">
        <v>1017</v>
      </c>
      <c r="D38" s="165" t="s">
        <v>1018</v>
      </c>
      <c r="E38" s="43">
        <v>5</v>
      </c>
      <c r="F38" s="26" t="s">
        <v>1035</v>
      </c>
      <c r="G38" s="26"/>
      <c r="H38" s="61">
        <f>SUM(H39:H43)</f>
        <v>16</v>
      </c>
      <c r="I38" s="27" t="s">
        <v>1020</v>
      </c>
      <c r="J38" s="30">
        <v>294504</v>
      </c>
      <c r="K38" s="28">
        <v>157016567</v>
      </c>
      <c r="L38" s="27">
        <v>0</v>
      </c>
      <c r="M38" s="61">
        <f>SUM(M39:M43)</f>
        <v>10</v>
      </c>
      <c r="N38" s="367">
        <v>0</v>
      </c>
      <c r="O38" s="28">
        <v>61391567</v>
      </c>
      <c r="P38" s="89" t="s">
        <v>1036</v>
      </c>
      <c r="Q38" s="37">
        <v>181094</v>
      </c>
      <c r="R38" s="368">
        <v>43069</v>
      </c>
      <c r="S38" s="368">
        <v>44043</v>
      </c>
      <c r="T38" s="61">
        <f>+J38-Q38</f>
        <v>113410</v>
      </c>
      <c r="U38" s="62">
        <f>+M38/H38</f>
        <v>0.625</v>
      </c>
      <c r="V38" s="62">
        <f>+Q38/J38</f>
        <v>0.61491185179148666</v>
      </c>
      <c r="W38" s="62">
        <f>+N38/K38</f>
        <v>0</v>
      </c>
      <c r="X38" s="369" t="s">
        <v>1037</v>
      </c>
    </row>
    <row r="39" spans="1:24" ht="24" x14ac:dyDescent="0.2">
      <c r="A39" s="166"/>
      <c r="B39" s="166"/>
      <c r="C39" s="166"/>
      <c r="D39" s="166"/>
      <c r="E39" s="44" t="s">
        <v>62</v>
      </c>
      <c r="F39" s="73" t="s">
        <v>138</v>
      </c>
      <c r="G39" s="34" t="s">
        <v>145</v>
      </c>
      <c r="H39" s="35">
        <v>1</v>
      </c>
      <c r="I39" s="76" t="s">
        <v>143</v>
      </c>
      <c r="J39" s="116" t="s">
        <v>55</v>
      </c>
      <c r="K39" s="116"/>
      <c r="L39" s="116"/>
      <c r="M39" s="36">
        <v>1</v>
      </c>
      <c r="N39" s="116" t="s">
        <v>1038</v>
      </c>
      <c r="O39" s="116"/>
      <c r="P39" s="116"/>
      <c r="Q39" s="116"/>
      <c r="R39" s="116"/>
      <c r="S39" s="116"/>
      <c r="T39" s="116"/>
      <c r="U39" s="116"/>
      <c r="V39" s="116"/>
      <c r="W39" s="116"/>
      <c r="X39" s="370"/>
    </row>
    <row r="40" spans="1:24" ht="60" x14ac:dyDescent="0.2">
      <c r="A40" s="166"/>
      <c r="B40" s="166"/>
      <c r="C40" s="166"/>
      <c r="D40" s="166"/>
      <c r="E40" s="44" t="s">
        <v>63</v>
      </c>
      <c r="F40" s="74" t="s">
        <v>139</v>
      </c>
      <c r="G40" s="34" t="s">
        <v>145</v>
      </c>
      <c r="H40" s="35">
        <v>1</v>
      </c>
      <c r="I40" s="77" t="s">
        <v>144</v>
      </c>
      <c r="J40" s="116"/>
      <c r="K40" s="116"/>
      <c r="L40" s="116"/>
      <c r="M40" s="36">
        <v>1</v>
      </c>
      <c r="N40" s="116"/>
      <c r="O40" s="116"/>
      <c r="P40" s="116"/>
      <c r="Q40" s="116"/>
      <c r="R40" s="116"/>
      <c r="S40" s="116"/>
      <c r="T40" s="116"/>
      <c r="U40" s="116"/>
      <c r="V40" s="116"/>
      <c r="W40" s="116"/>
      <c r="X40" s="370"/>
    </row>
    <row r="41" spans="1:24" ht="24" x14ac:dyDescent="0.2">
      <c r="A41" s="166"/>
      <c r="B41" s="166"/>
      <c r="C41" s="166"/>
      <c r="D41" s="166"/>
      <c r="E41" s="44" t="s">
        <v>64</v>
      </c>
      <c r="F41" s="74" t="s">
        <v>1022</v>
      </c>
      <c r="G41" s="34" t="s">
        <v>145</v>
      </c>
      <c r="H41" s="35">
        <v>1</v>
      </c>
      <c r="I41" s="77" t="s">
        <v>143</v>
      </c>
      <c r="J41" s="116"/>
      <c r="K41" s="116"/>
      <c r="L41" s="116"/>
      <c r="M41" s="36">
        <v>1</v>
      </c>
      <c r="N41" s="116"/>
      <c r="O41" s="116"/>
      <c r="P41" s="116"/>
      <c r="Q41" s="116"/>
      <c r="R41" s="116"/>
      <c r="S41" s="116"/>
      <c r="T41" s="116"/>
      <c r="U41" s="116"/>
      <c r="V41" s="116"/>
      <c r="W41" s="116"/>
      <c r="X41" s="370"/>
    </row>
    <row r="42" spans="1:24" ht="24" x14ac:dyDescent="0.2">
      <c r="A42" s="166"/>
      <c r="B42" s="166"/>
      <c r="C42" s="166"/>
      <c r="D42" s="166"/>
      <c r="E42" s="44" t="s">
        <v>65</v>
      </c>
      <c r="F42" s="74" t="s">
        <v>1023</v>
      </c>
      <c r="G42" s="34" t="s">
        <v>145</v>
      </c>
      <c r="H42" s="35">
        <v>1</v>
      </c>
      <c r="I42" s="77" t="s">
        <v>143</v>
      </c>
      <c r="J42" s="116"/>
      <c r="K42" s="116"/>
      <c r="L42" s="116"/>
      <c r="M42" s="36">
        <v>1</v>
      </c>
      <c r="N42" s="116"/>
      <c r="O42" s="116"/>
      <c r="P42" s="116"/>
      <c r="Q42" s="116"/>
      <c r="R42" s="116"/>
      <c r="S42" s="116"/>
      <c r="T42" s="116"/>
      <c r="U42" s="116"/>
      <c r="V42" s="116"/>
      <c r="W42" s="116"/>
      <c r="X42" s="370"/>
    </row>
    <row r="43" spans="1:24" ht="36" x14ac:dyDescent="0.2">
      <c r="A43" s="167"/>
      <c r="B43" s="167"/>
      <c r="C43" s="167"/>
      <c r="D43" s="167"/>
      <c r="E43" s="44" t="s">
        <v>105</v>
      </c>
      <c r="F43" s="75" t="s">
        <v>1024</v>
      </c>
      <c r="G43" s="34" t="s">
        <v>146</v>
      </c>
      <c r="H43" s="35">
        <v>12</v>
      </c>
      <c r="I43" s="78" t="s">
        <v>1025</v>
      </c>
      <c r="J43" s="116"/>
      <c r="K43" s="116"/>
      <c r="L43" s="116"/>
      <c r="M43" s="36">
        <v>6</v>
      </c>
      <c r="N43" s="116"/>
      <c r="O43" s="116"/>
      <c r="P43" s="116"/>
      <c r="Q43" s="116"/>
      <c r="R43" s="116"/>
      <c r="S43" s="116"/>
      <c r="T43" s="116"/>
      <c r="U43" s="116"/>
      <c r="V43" s="116"/>
      <c r="W43" s="116"/>
      <c r="X43" s="370"/>
    </row>
    <row r="44" spans="1:24" ht="48" x14ac:dyDescent="0.2">
      <c r="A44" s="165" t="s">
        <v>1015</v>
      </c>
      <c r="B44" s="165" t="s">
        <v>1016</v>
      </c>
      <c r="C44" s="165" t="s">
        <v>1017</v>
      </c>
      <c r="D44" s="165" t="s">
        <v>1018</v>
      </c>
      <c r="E44" s="43">
        <v>6</v>
      </c>
      <c r="F44" s="26" t="s">
        <v>1039</v>
      </c>
      <c r="G44" s="26"/>
      <c r="H44" s="61">
        <f>SUM(H45:H49)</f>
        <v>16</v>
      </c>
      <c r="I44" s="27" t="s">
        <v>1020</v>
      </c>
      <c r="J44" s="30">
        <v>771</v>
      </c>
      <c r="K44" s="28">
        <v>85000966</v>
      </c>
      <c r="L44" s="27">
        <v>0</v>
      </c>
      <c r="M44" s="61">
        <f>SUM(M45:M49)</f>
        <v>10</v>
      </c>
      <c r="N44" s="367">
        <v>0</v>
      </c>
      <c r="O44" s="28">
        <v>35572186</v>
      </c>
      <c r="P44" s="89" t="s">
        <v>1036</v>
      </c>
      <c r="Q44" s="37">
        <v>756</v>
      </c>
      <c r="R44" s="368">
        <v>43069</v>
      </c>
      <c r="S44" s="368">
        <v>44043</v>
      </c>
      <c r="T44" s="61">
        <f>+J44-Q44</f>
        <v>15</v>
      </c>
      <c r="U44" s="62">
        <f>+M44/H44</f>
        <v>0.625</v>
      </c>
      <c r="V44" s="62">
        <f>+Q44/J44</f>
        <v>0.98054474708171202</v>
      </c>
      <c r="W44" s="62">
        <f>+N44/K44</f>
        <v>0</v>
      </c>
      <c r="X44" s="369" t="s">
        <v>1037</v>
      </c>
    </row>
    <row r="45" spans="1:24" ht="24" x14ac:dyDescent="0.2">
      <c r="A45" s="166"/>
      <c r="B45" s="166"/>
      <c r="C45" s="166"/>
      <c r="D45" s="166"/>
      <c r="E45" s="44" t="s">
        <v>66</v>
      </c>
      <c r="F45" s="73" t="s">
        <v>138</v>
      </c>
      <c r="G45" s="34" t="s">
        <v>145</v>
      </c>
      <c r="H45" s="35">
        <v>1</v>
      </c>
      <c r="I45" s="76" t="s">
        <v>143</v>
      </c>
      <c r="J45" s="116" t="s">
        <v>55</v>
      </c>
      <c r="K45" s="116"/>
      <c r="L45" s="116"/>
      <c r="M45" s="36">
        <v>1</v>
      </c>
      <c r="N45" s="116" t="s">
        <v>55</v>
      </c>
      <c r="O45" s="116"/>
      <c r="P45" s="116"/>
      <c r="Q45" s="116"/>
      <c r="R45" s="116"/>
      <c r="S45" s="116"/>
      <c r="T45" s="116"/>
      <c r="U45" s="116"/>
      <c r="V45" s="116"/>
      <c r="W45" s="116"/>
      <c r="X45" s="369"/>
    </row>
    <row r="46" spans="1:24" ht="60" x14ac:dyDescent="0.2">
      <c r="A46" s="166"/>
      <c r="B46" s="166"/>
      <c r="C46" s="166"/>
      <c r="D46" s="166"/>
      <c r="E46" s="44" t="s">
        <v>67</v>
      </c>
      <c r="F46" s="74" t="s">
        <v>139</v>
      </c>
      <c r="G46" s="34" t="s">
        <v>145</v>
      </c>
      <c r="H46" s="35">
        <v>1</v>
      </c>
      <c r="I46" s="77" t="s">
        <v>144</v>
      </c>
      <c r="J46" s="116"/>
      <c r="K46" s="116"/>
      <c r="L46" s="116"/>
      <c r="M46" s="36">
        <v>1</v>
      </c>
      <c r="N46" s="116"/>
      <c r="O46" s="116"/>
      <c r="P46" s="116"/>
      <c r="Q46" s="116"/>
      <c r="R46" s="116"/>
      <c r="S46" s="116"/>
      <c r="T46" s="116"/>
      <c r="U46" s="116"/>
      <c r="V46" s="116"/>
      <c r="W46" s="116"/>
      <c r="X46" s="369"/>
    </row>
    <row r="47" spans="1:24" ht="24" x14ac:dyDescent="0.2">
      <c r="A47" s="166"/>
      <c r="B47" s="166"/>
      <c r="C47" s="166"/>
      <c r="D47" s="166"/>
      <c r="E47" s="44" t="s">
        <v>68</v>
      </c>
      <c r="F47" s="74" t="s">
        <v>1022</v>
      </c>
      <c r="G47" s="34" t="s">
        <v>145</v>
      </c>
      <c r="H47" s="35">
        <v>1</v>
      </c>
      <c r="I47" s="77" t="s">
        <v>143</v>
      </c>
      <c r="J47" s="116"/>
      <c r="K47" s="116"/>
      <c r="L47" s="116"/>
      <c r="M47" s="36">
        <v>1</v>
      </c>
      <c r="N47" s="116"/>
      <c r="O47" s="116"/>
      <c r="P47" s="116"/>
      <c r="Q47" s="116"/>
      <c r="R47" s="116"/>
      <c r="S47" s="116"/>
      <c r="T47" s="116"/>
      <c r="U47" s="116"/>
      <c r="V47" s="116"/>
      <c r="W47" s="116"/>
      <c r="X47" s="369"/>
    </row>
    <row r="48" spans="1:24" ht="24" x14ac:dyDescent="0.2">
      <c r="A48" s="166"/>
      <c r="B48" s="166"/>
      <c r="C48" s="166"/>
      <c r="D48" s="166"/>
      <c r="E48" s="44" t="s">
        <v>69</v>
      </c>
      <c r="F48" s="74" t="s">
        <v>1023</v>
      </c>
      <c r="G48" s="34" t="s">
        <v>145</v>
      </c>
      <c r="H48" s="35">
        <v>1</v>
      </c>
      <c r="I48" s="77" t="s">
        <v>143</v>
      </c>
      <c r="J48" s="116"/>
      <c r="K48" s="116"/>
      <c r="L48" s="116"/>
      <c r="M48" s="36">
        <v>1</v>
      </c>
      <c r="N48" s="116"/>
      <c r="O48" s="116"/>
      <c r="P48" s="116"/>
      <c r="Q48" s="116"/>
      <c r="R48" s="116"/>
      <c r="S48" s="116"/>
      <c r="T48" s="116"/>
      <c r="U48" s="116"/>
      <c r="V48" s="116"/>
      <c r="W48" s="116"/>
      <c r="X48" s="369"/>
    </row>
    <row r="49" spans="1:24" ht="36" x14ac:dyDescent="0.2">
      <c r="A49" s="167"/>
      <c r="B49" s="167"/>
      <c r="C49" s="167"/>
      <c r="D49" s="167"/>
      <c r="E49" s="44" t="s">
        <v>106</v>
      </c>
      <c r="F49" s="75" t="s">
        <v>1024</v>
      </c>
      <c r="G49" s="34" t="s">
        <v>146</v>
      </c>
      <c r="H49" s="35">
        <v>12</v>
      </c>
      <c r="I49" s="78" t="s">
        <v>1025</v>
      </c>
      <c r="J49" s="116"/>
      <c r="K49" s="116"/>
      <c r="L49" s="116"/>
      <c r="M49" s="36">
        <v>6</v>
      </c>
      <c r="N49" s="116"/>
      <c r="O49" s="116"/>
      <c r="P49" s="116"/>
      <c r="Q49" s="116"/>
      <c r="R49" s="116"/>
      <c r="S49" s="116"/>
      <c r="T49" s="116"/>
      <c r="U49" s="116"/>
      <c r="V49" s="116"/>
      <c r="W49" s="116"/>
      <c r="X49" s="369"/>
    </row>
    <row r="50" spans="1:24" ht="60" x14ac:dyDescent="0.2">
      <c r="A50" s="165" t="s">
        <v>1015</v>
      </c>
      <c r="B50" s="165" t="s">
        <v>1016</v>
      </c>
      <c r="C50" s="165" t="s">
        <v>1017</v>
      </c>
      <c r="D50" s="165" t="s">
        <v>1018</v>
      </c>
      <c r="E50" s="43">
        <v>7</v>
      </c>
      <c r="F50" s="26" t="s">
        <v>1040</v>
      </c>
      <c r="G50" s="26"/>
      <c r="H50" s="61">
        <f>SUM(H51:H55)</f>
        <v>6</v>
      </c>
      <c r="I50" s="27" t="s">
        <v>1020</v>
      </c>
      <c r="J50" s="30">
        <v>225000</v>
      </c>
      <c r="K50" s="28">
        <v>260325000</v>
      </c>
      <c r="L50" s="27">
        <v>0</v>
      </c>
      <c r="M50" s="61">
        <f>SUM(M51:M55)</f>
        <v>10</v>
      </c>
      <c r="N50" s="367"/>
      <c r="O50" s="28"/>
      <c r="P50" s="37"/>
      <c r="Q50" s="37"/>
      <c r="R50" s="368"/>
      <c r="S50" s="368"/>
      <c r="T50" s="61">
        <f>+J50-Q50</f>
        <v>225000</v>
      </c>
      <c r="U50" s="62">
        <f>+M50/H50</f>
        <v>1.6666666666666667</v>
      </c>
      <c r="V50" s="62">
        <f>+Q50/J50</f>
        <v>0</v>
      </c>
      <c r="W50" s="62">
        <f>+N50/K50</f>
        <v>0</v>
      </c>
      <c r="X50" s="369" t="s">
        <v>1041</v>
      </c>
    </row>
    <row r="51" spans="1:24" ht="24" x14ac:dyDescent="0.2">
      <c r="A51" s="166"/>
      <c r="B51" s="166"/>
      <c r="C51" s="166"/>
      <c r="D51" s="166"/>
      <c r="E51" s="44" t="s">
        <v>160</v>
      </c>
      <c r="F51" s="73" t="s">
        <v>138</v>
      </c>
      <c r="G51" s="34" t="s">
        <v>145</v>
      </c>
      <c r="H51" s="35">
        <v>1</v>
      </c>
      <c r="I51" s="76" t="s">
        <v>143</v>
      </c>
      <c r="J51" s="116" t="s">
        <v>55</v>
      </c>
      <c r="K51" s="116"/>
      <c r="L51" s="116"/>
      <c r="M51" s="36">
        <v>1</v>
      </c>
      <c r="N51" s="116" t="s">
        <v>55</v>
      </c>
      <c r="O51" s="116"/>
      <c r="P51" s="116"/>
      <c r="Q51" s="116"/>
      <c r="R51" s="116"/>
      <c r="S51" s="116"/>
      <c r="T51" s="116"/>
      <c r="U51" s="116"/>
      <c r="V51" s="116"/>
      <c r="W51" s="116"/>
      <c r="X51" s="369"/>
    </row>
    <row r="52" spans="1:24" ht="24" x14ac:dyDescent="0.2">
      <c r="A52" s="166"/>
      <c r="B52" s="166"/>
      <c r="C52" s="166"/>
      <c r="D52" s="166"/>
      <c r="E52" s="44" t="s">
        <v>161</v>
      </c>
      <c r="F52" s="74" t="s">
        <v>139</v>
      </c>
      <c r="G52" s="34" t="s">
        <v>145</v>
      </c>
      <c r="H52" s="35">
        <v>1</v>
      </c>
      <c r="I52" s="77" t="s">
        <v>144</v>
      </c>
      <c r="J52" s="116"/>
      <c r="K52" s="116"/>
      <c r="L52" s="116"/>
      <c r="M52" s="36">
        <v>1</v>
      </c>
      <c r="N52" s="116"/>
      <c r="O52" s="116"/>
      <c r="P52" s="116"/>
      <c r="Q52" s="116"/>
      <c r="R52" s="116"/>
      <c r="S52" s="116"/>
      <c r="T52" s="116"/>
      <c r="U52" s="116"/>
      <c r="V52" s="116"/>
      <c r="W52" s="116"/>
      <c r="X52" s="369"/>
    </row>
    <row r="53" spans="1:24" ht="24" x14ac:dyDescent="0.2">
      <c r="A53" s="166"/>
      <c r="B53" s="166"/>
      <c r="C53" s="166"/>
      <c r="D53" s="166"/>
      <c r="E53" s="44" t="s">
        <v>162</v>
      </c>
      <c r="F53" s="74" t="s">
        <v>1022</v>
      </c>
      <c r="G53" s="34" t="s">
        <v>145</v>
      </c>
      <c r="H53" s="35">
        <v>1</v>
      </c>
      <c r="I53" s="77" t="s">
        <v>143</v>
      </c>
      <c r="J53" s="116"/>
      <c r="K53" s="116"/>
      <c r="L53" s="116"/>
      <c r="M53" s="36">
        <v>1</v>
      </c>
      <c r="N53" s="116"/>
      <c r="O53" s="116"/>
      <c r="P53" s="116"/>
      <c r="Q53" s="116"/>
      <c r="R53" s="116"/>
      <c r="S53" s="116"/>
      <c r="T53" s="116"/>
      <c r="U53" s="116"/>
      <c r="V53" s="116"/>
      <c r="W53" s="116"/>
      <c r="X53" s="369"/>
    </row>
    <row r="54" spans="1:24" ht="24" x14ac:dyDescent="0.2">
      <c r="A54" s="166"/>
      <c r="B54" s="166"/>
      <c r="C54" s="166"/>
      <c r="D54" s="166"/>
      <c r="E54" s="44" t="s">
        <v>163</v>
      </c>
      <c r="F54" s="74" t="s">
        <v>1023</v>
      </c>
      <c r="G54" s="34" t="s">
        <v>145</v>
      </c>
      <c r="H54" s="35">
        <v>1</v>
      </c>
      <c r="I54" s="77" t="s">
        <v>143</v>
      </c>
      <c r="J54" s="116"/>
      <c r="K54" s="116"/>
      <c r="L54" s="116"/>
      <c r="M54" s="36">
        <v>1</v>
      </c>
      <c r="N54" s="116"/>
      <c r="O54" s="116"/>
      <c r="P54" s="116"/>
      <c r="Q54" s="116"/>
      <c r="R54" s="116"/>
      <c r="S54" s="116"/>
      <c r="T54" s="116"/>
      <c r="U54" s="116"/>
      <c r="V54" s="116"/>
      <c r="W54" s="116"/>
      <c r="X54" s="369"/>
    </row>
    <row r="55" spans="1:24" ht="36" x14ac:dyDescent="0.2">
      <c r="A55" s="167"/>
      <c r="B55" s="167"/>
      <c r="C55" s="167"/>
      <c r="D55" s="167"/>
      <c r="E55" s="44" t="s">
        <v>164</v>
      </c>
      <c r="F55" s="75" t="s">
        <v>1024</v>
      </c>
      <c r="G55" s="34" t="s">
        <v>146</v>
      </c>
      <c r="H55" s="35">
        <v>2</v>
      </c>
      <c r="I55" s="78" t="s">
        <v>1025</v>
      </c>
      <c r="J55" s="116"/>
      <c r="K55" s="116"/>
      <c r="L55" s="116"/>
      <c r="M55" s="36">
        <v>6</v>
      </c>
      <c r="N55" s="116"/>
      <c r="O55" s="116"/>
      <c r="P55" s="116"/>
      <c r="Q55" s="116"/>
      <c r="R55" s="116"/>
      <c r="S55" s="116"/>
      <c r="T55" s="116"/>
      <c r="U55" s="116"/>
      <c r="V55" s="116"/>
      <c r="W55" s="116"/>
      <c r="X55" s="369"/>
    </row>
    <row r="56" spans="1:24" ht="72" x14ac:dyDescent="0.2">
      <c r="A56" s="165" t="s">
        <v>1015</v>
      </c>
      <c r="B56" s="165" t="s">
        <v>1016</v>
      </c>
      <c r="C56" s="165" t="s">
        <v>1017</v>
      </c>
      <c r="D56" s="165" t="s">
        <v>1018</v>
      </c>
      <c r="E56" s="43">
        <v>8</v>
      </c>
      <c r="F56" s="26" t="s">
        <v>1042</v>
      </c>
      <c r="G56" s="26"/>
      <c r="H56" s="61">
        <f>SUM(H57:H61)</f>
        <v>14</v>
      </c>
      <c r="I56" s="27" t="s">
        <v>1020</v>
      </c>
      <c r="J56" s="30">
        <v>1</v>
      </c>
      <c r="K56" s="28">
        <v>332047562</v>
      </c>
      <c r="L56" s="27">
        <v>0</v>
      </c>
      <c r="M56" s="61">
        <f>SUM(M57:M61)</f>
        <v>9</v>
      </c>
      <c r="N56" s="367">
        <v>185450003</v>
      </c>
      <c r="O56" s="28">
        <v>70248956</v>
      </c>
      <c r="P56" s="89" t="s">
        <v>1043</v>
      </c>
      <c r="Q56" s="37">
        <v>1</v>
      </c>
      <c r="R56" s="368">
        <v>43831</v>
      </c>
      <c r="S56" s="368">
        <v>44196</v>
      </c>
      <c r="T56" s="61">
        <f>+J56-Q56</f>
        <v>0</v>
      </c>
      <c r="U56" s="62">
        <f>+M56/H56</f>
        <v>0.6428571428571429</v>
      </c>
      <c r="V56" s="62">
        <f>+Q56/J56</f>
        <v>1</v>
      </c>
      <c r="W56" s="62">
        <f>+N56/K56</f>
        <v>0.5585043355927426</v>
      </c>
      <c r="X56" s="369" t="s">
        <v>1044</v>
      </c>
    </row>
    <row r="57" spans="1:24" ht="96" x14ac:dyDescent="0.2">
      <c r="A57" s="166"/>
      <c r="B57" s="166"/>
      <c r="C57" s="166"/>
      <c r="D57" s="166"/>
      <c r="E57" s="44" t="s">
        <v>165</v>
      </c>
      <c r="F57" s="73" t="s">
        <v>138</v>
      </c>
      <c r="G57" s="34" t="s">
        <v>145</v>
      </c>
      <c r="H57" s="35">
        <v>1</v>
      </c>
      <c r="I57" s="76" t="s">
        <v>143</v>
      </c>
      <c r="J57" s="116" t="s">
        <v>55</v>
      </c>
      <c r="K57" s="116"/>
      <c r="L57" s="116"/>
      <c r="M57" s="36">
        <v>1</v>
      </c>
      <c r="N57" s="116" t="s">
        <v>55</v>
      </c>
      <c r="O57" s="116"/>
      <c r="P57" s="116"/>
      <c r="Q57" s="116"/>
      <c r="R57" s="116"/>
      <c r="S57" s="116"/>
      <c r="T57" s="116"/>
      <c r="U57" s="116"/>
      <c r="V57" s="116"/>
      <c r="W57" s="116"/>
      <c r="X57" s="369"/>
    </row>
    <row r="58" spans="1:24" ht="24" x14ac:dyDescent="0.2">
      <c r="A58" s="166"/>
      <c r="B58" s="166"/>
      <c r="C58" s="166"/>
      <c r="D58" s="166"/>
      <c r="E58" s="44" t="s">
        <v>166</v>
      </c>
      <c r="F58" s="74" t="s">
        <v>139</v>
      </c>
      <c r="G58" s="34" t="s">
        <v>145</v>
      </c>
      <c r="H58" s="35">
        <v>1</v>
      </c>
      <c r="I58" s="77" t="s">
        <v>144</v>
      </c>
      <c r="J58" s="116"/>
      <c r="K58" s="116"/>
      <c r="L58" s="116"/>
      <c r="M58" s="36">
        <v>1</v>
      </c>
      <c r="N58" s="116"/>
      <c r="O58" s="116"/>
      <c r="P58" s="116"/>
      <c r="Q58" s="116"/>
      <c r="R58" s="116"/>
      <c r="S58" s="116"/>
      <c r="T58" s="116"/>
      <c r="U58" s="116"/>
      <c r="V58" s="116"/>
      <c r="W58" s="116"/>
      <c r="X58" s="369"/>
    </row>
    <row r="59" spans="1:24" ht="24" x14ac:dyDescent="0.2">
      <c r="A59" s="166"/>
      <c r="B59" s="166"/>
      <c r="C59" s="166"/>
      <c r="D59" s="166"/>
      <c r="E59" s="44" t="s">
        <v>167</v>
      </c>
      <c r="F59" s="74" t="s">
        <v>1022</v>
      </c>
      <c r="G59" s="34" t="s">
        <v>145</v>
      </c>
      <c r="H59" s="35">
        <v>1</v>
      </c>
      <c r="I59" s="77" t="s">
        <v>143</v>
      </c>
      <c r="J59" s="116"/>
      <c r="K59" s="116"/>
      <c r="L59" s="116"/>
      <c r="M59" s="36">
        <v>1</v>
      </c>
      <c r="N59" s="116"/>
      <c r="O59" s="116"/>
      <c r="P59" s="116"/>
      <c r="Q59" s="116"/>
      <c r="R59" s="116"/>
      <c r="S59" s="116"/>
      <c r="T59" s="116"/>
      <c r="U59" s="116"/>
      <c r="V59" s="116"/>
      <c r="W59" s="116"/>
      <c r="X59" s="369"/>
    </row>
    <row r="60" spans="1:24" ht="24" x14ac:dyDescent="0.2">
      <c r="A60" s="166"/>
      <c r="B60" s="166"/>
      <c r="C60" s="166"/>
      <c r="D60" s="166"/>
      <c r="E60" s="44" t="s">
        <v>168</v>
      </c>
      <c r="F60" s="74" t="s">
        <v>1023</v>
      </c>
      <c r="G60" s="34" t="s">
        <v>145</v>
      </c>
      <c r="H60" s="35">
        <v>1</v>
      </c>
      <c r="I60" s="77" t="s">
        <v>143</v>
      </c>
      <c r="J60" s="116"/>
      <c r="K60" s="116"/>
      <c r="L60" s="116"/>
      <c r="M60" s="36">
        <v>1</v>
      </c>
      <c r="N60" s="116"/>
      <c r="O60" s="116"/>
      <c r="P60" s="116"/>
      <c r="Q60" s="116"/>
      <c r="R60" s="116"/>
      <c r="S60" s="116"/>
      <c r="T60" s="116"/>
      <c r="U60" s="116"/>
      <c r="V60" s="116"/>
      <c r="W60" s="116"/>
      <c r="X60" s="369"/>
    </row>
    <row r="61" spans="1:24" ht="36" x14ac:dyDescent="0.2">
      <c r="A61" s="167"/>
      <c r="B61" s="167"/>
      <c r="C61" s="167"/>
      <c r="D61" s="167"/>
      <c r="E61" s="44" t="s">
        <v>169</v>
      </c>
      <c r="F61" s="75" t="s">
        <v>1024</v>
      </c>
      <c r="G61" s="34" t="s">
        <v>146</v>
      </c>
      <c r="H61" s="35">
        <v>10</v>
      </c>
      <c r="I61" s="78" t="s">
        <v>1025</v>
      </c>
      <c r="J61" s="116"/>
      <c r="K61" s="116"/>
      <c r="L61" s="116"/>
      <c r="M61" s="36">
        <v>5</v>
      </c>
      <c r="N61" s="116"/>
      <c r="O61" s="116"/>
      <c r="P61" s="116"/>
      <c r="Q61" s="116"/>
      <c r="R61" s="116"/>
      <c r="S61" s="116"/>
      <c r="T61" s="116"/>
      <c r="U61" s="116"/>
      <c r="V61" s="116"/>
      <c r="W61" s="116"/>
      <c r="X61" s="369"/>
    </row>
    <row r="62" spans="1:24" ht="72" x14ac:dyDescent="0.2">
      <c r="A62" s="165" t="s">
        <v>1015</v>
      </c>
      <c r="B62" s="165" t="s">
        <v>1016</v>
      </c>
      <c r="C62" s="165" t="s">
        <v>1017</v>
      </c>
      <c r="D62" s="165" t="s">
        <v>1018</v>
      </c>
      <c r="E62" s="43">
        <v>9</v>
      </c>
      <c r="F62" s="26" t="s">
        <v>1045</v>
      </c>
      <c r="G62" s="26"/>
      <c r="H62" s="61">
        <f>SUM(H63:H67)</f>
        <v>14</v>
      </c>
      <c r="I62" s="27" t="s">
        <v>1020</v>
      </c>
      <c r="J62" s="30">
        <v>1</v>
      </c>
      <c r="K62" s="28">
        <v>332047562</v>
      </c>
      <c r="L62" s="27">
        <v>0</v>
      </c>
      <c r="M62" s="61">
        <f>SUM(M63:M67)</f>
        <v>9</v>
      </c>
      <c r="N62" s="367">
        <v>185450003</v>
      </c>
      <c r="O62" s="28">
        <v>70248956</v>
      </c>
      <c r="P62" s="89" t="s">
        <v>1043</v>
      </c>
      <c r="Q62" s="37">
        <v>1</v>
      </c>
      <c r="R62" s="368">
        <v>43831</v>
      </c>
      <c r="S62" s="368">
        <v>44196</v>
      </c>
      <c r="T62" s="61">
        <f>+J62-Q62</f>
        <v>0</v>
      </c>
      <c r="U62" s="62">
        <f>+M62/H62</f>
        <v>0.6428571428571429</v>
      </c>
      <c r="V62" s="62">
        <f>+Q62/J62</f>
        <v>1</v>
      </c>
      <c r="W62" s="62">
        <f>+N62/K62</f>
        <v>0.5585043355927426</v>
      </c>
      <c r="X62" s="369" t="s">
        <v>1044</v>
      </c>
    </row>
    <row r="63" spans="1:24" ht="24" x14ac:dyDescent="0.2">
      <c r="A63" s="166"/>
      <c r="B63" s="166"/>
      <c r="C63" s="166"/>
      <c r="D63" s="166"/>
      <c r="E63" s="44" t="s">
        <v>170</v>
      </c>
      <c r="F63" s="73" t="s">
        <v>138</v>
      </c>
      <c r="G63" s="34" t="s">
        <v>145</v>
      </c>
      <c r="H63" s="35">
        <v>1</v>
      </c>
      <c r="I63" s="76" t="s">
        <v>143</v>
      </c>
      <c r="J63" s="116" t="s">
        <v>55</v>
      </c>
      <c r="K63" s="116"/>
      <c r="L63" s="116"/>
      <c r="M63" s="36">
        <v>1</v>
      </c>
      <c r="N63" s="116" t="s">
        <v>55</v>
      </c>
      <c r="O63" s="116"/>
      <c r="P63" s="116"/>
      <c r="Q63" s="116"/>
      <c r="R63" s="116"/>
      <c r="S63" s="116"/>
      <c r="T63" s="116"/>
      <c r="U63" s="116"/>
      <c r="V63" s="116"/>
      <c r="W63" s="116"/>
      <c r="X63" s="369"/>
    </row>
    <row r="64" spans="1:24" ht="60" x14ac:dyDescent="0.2">
      <c r="A64" s="166"/>
      <c r="B64" s="166"/>
      <c r="C64" s="166"/>
      <c r="D64" s="166"/>
      <c r="E64" s="44" t="s">
        <v>171</v>
      </c>
      <c r="F64" s="74" t="s">
        <v>139</v>
      </c>
      <c r="G64" s="34" t="s">
        <v>145</v>
      </c>
      <c r="H64" s="35">
        <v>1</v>
      </c>
      <c r="I64" s="77" t="s">
        <v>144</v>
      </c>
      <c r="J64" s="116"/>
      <c r="K64" s="116"/>
      <c r="L64" s="116"/>
      <c r="M64" s="36">
        <v>1</v>
      </c>
      <c r="N64" s="116"/>
      <c r="O64" s="116"/>
      <c r="P64" s="116"/>
      <c r="Q64" s="116"/>
      <c r="R64" s="116"/>
      <c r="S64" s="116"/>
      <c r="T64" s="116"/>
      <c r="U64" s="116"/>
      <c r="V64" s="116"/>
      <c r="W64" s="116"/>
      <c r="X64" s="369"/>
    </row>
    <row r="65" spans="1:24" ht="24" x14ac:dyDescent="0.2">
      <c r="A65" s="166"/>
      <c r="B65" s="166"/>
      <c r="C65" s="166"/>
      <c r="D65" s="166"/>
      <c r="E65" s="44" t="s">
        <v>172</v>
      </c>
      <c r="F65" s="74" t="s">
        <v>1022</v>
      </c>
      <c r="G65" s="34" t="s">
        <v>145</v>
      </c>
      <c r="H65" s="35">
        <v>1</v>
      </c>
      <c r="I65" s="77" t="s">
        <v>143</v>
      </c>
      <c r="J65" s="116"/>
      <c r="K65" s="116"/>
      <c r="L65" s="116"/>
      <c r="M65" s="36">
        <v>1</v>
      </c>
      <c r="N65" s="116"/>
      <c r="O65" s="116"/>
      <c r="P65" s="116"/>
      <c r="Q65" s="116"/>
      <c r="R65" s="116"/>
      <c r="S65" s="116"/>
      <c r="T65" s="116"/>
      <c r="U65" s="116"/>
      <c r="V65" s="116"/>
      <c r="W65" s="116"/>
      <c r="X65" s="369"/>
    </row>
    <row r="66" spans="1:24" ht="24" x14ac:dyDescent="0.2">
      <c r="A66" s="166"/>
      <c r="B66" s="166"/>
      <c r="C66" s="166"/>
      <c r="D66" s="166"/>
      <c r="E66" s="44" t="s">
        <v>173</v>
      </c>
      <c r="F66" s="74" t="s">
        <v>1023</v>
      </c>
      <c r="G66" s="34" t="s">
        <v>145</v>
      </c>
      <c r="H66" s="35">
        <v>1</v>
      </c>
      <c r="I66" s="77" t="s">
        <v>143</v>
      </c>
      <c r="J66" s="116"/>
      <c r="K66" s="116"/>
      <c r="L66" s="116"/>
      <c r="M66" s="36">
        <v>1</v>
      </c>
      <c r="N66" s="116"/>
      <c r="O66" s="116"/>
      <c r="P66" s="116"/>
      <c r="Q66" s="116"/>
      <c r="R66" s="116"/>
      <c r="S66" s="116"/>
      <c r="T66" s="116"/>
      <c r="U66" s="116"/>
      <c r="V66" s="116"/>
      <c r="W66" s="116"/>
      <c r="X66" s="369"/>
    </row>
    <row r="67" spans="1:24" ht="36" x14ac:dyDescent="0.2">
      <c r="A67" s="167"/>
      <c r="B67" s="167"/>
      <c r="C67" s="167"/>
      <c r="D67" s="167"/>
      <c r="E67" s="44" t="s">
        <v>174</v>
      </c>
      <c r="F67" s="75" t="s">
        <v>1024</v>
      </c>
      <c r="G67" s="34" t="s">
        <v>146</v>
      </c>
      <c r="H67" s="35">
        <v>10</v>
      </c>
      <c r="I67" s="78" t="s">
        <v>1025</v>
      </c>
      <c r="J67" s="116"/>
      <c r="K67" s="116"/>
      <c r="L67" s="116"/>
      <c r="M67" s="36">
        <v>5</v>
      </c>
      <c r="N67" s="116"/>
      <c r="O67" s="116"/>
      <c r="P67" s="116"/>
      <c r="Q67" s="116"/>
      <c r="R67" s="116"/>
      <c r="S67" s="116"/>
      <c r="T67" s="116"/>
      <c r="U67" s="116"/>
      <c r="V67" s="116"/>
      <c r="W67" s="116"/>
      <c r="X67" s="369"/>
    </row>
  </sheetData>
  <mergeCells count="96">
    <mergeCell ref="A62:A67"/>
    <mergeCell ref="B62:B67"/>
    <mergeCell ref="C62:C67"/>
    <mergeCell ref="D62:D67"/>
    <mergeCell ref="X62:X67"/>
    <mergeCell ref="J63:L67"/>
    <mergeCell ref="N63:W67"/>
    <mergeCell ref="A56:A61"/>
    <mergeCell ref="B56:B61"/>
    <mergeCell ref="C56:C61"/>
    <mergeCell ref="D56:D61"/>
    <mergeCell ref="X56:X61"/>
    <mergeCell ref="J57:L61"/>
    <mergeCell ref="N57:W61"/>
    <mergeCell ref="A50:A55"/>
    <mergeCell ref="B50:B55"/>
    <mergeCell ref="C50:C55"/>
    <mergeCell ref="D50:D55"/>
    <mergeCell ref="X50:X55"/>
    <mergeCell ref="J51:L55"/>
    <mergeCell ref="N51:W55"/>
    <mergeCell ref="A44:A49"/>
    <mergeCell ref="B44:B49"/>
    <mergeCell ref="C44:C49"/>
    <mergeCell ref="D44:D49"/>
    <mergeCell ref="X44:X49"/>
    <mergeCell ref="J45:L49"/>
    <mergeCell ref="N45:W49"/>
    <mergeCell ref="A38:A43"/>
    <mergeCell ref="B38:B43"/>
    <mergeCell ref="C38:C43"/>
    <mergeCell ref="D38:D43"/>
    <mergeCell ref="X38:X43"/>
    <mergeCell ref="J39:L43"/>
    <mergeCell ref="N39:W43"/>
    <mergeCell ref="A32:A37"/>
    <mergeCell ref="B32:B37"/>
    <mergeCell ref="C32:C37"/>
    <mergeCell ref="D32:D37"/>
    <mergeCell ref="X32:X37"/>
    <mergeCell ref="J33:L37"/>
    <mergeCell ref="N33:W37"/>
    <mergeCell ref="X20:X25"/>
    <mergeCell ref="J21:L25"/>
    <mergeCell ref="N21:W25"/>
    <mergeCell ref="A26:A31"/>
    <mergeCell ref="B26:B31"/>
    <mergeCell ref="C26:C31"/>
    <mergeCell ref="D26:D31"/>
    <mergeCell ref="X26:X31"/>
    <mergeCell ref="J27:L31"/>
    <mergeCell ref="N27:W31"/>
    <mergeCell ref="J15:L19"/>
    <mergeCell ref="N15:W19"/>
    <mergeCell ref="A20:A25"/>
    <mergeCell ref="B20:B25"/>
    <mergeCell ref="C20:C25"/>
    <mergeCell ref="D20:D25"/>
    <mergeCell ref="U11:U12"/>
    <mergeCell ref="V11:V12"/>
    <mergeCell ref="W11:W12"/>
    <mergeCell ref="A13:D13"/>
    <mergeCell ref="E13:F13"/>
    <mergeCell ref="X13:X19"/>
    <mergeCell ref="A14:A19"/>
    <mergeCell ref="B14:B19"/>
    <mergeCell ref="C14:C19"/>
    <mergeCell ref="D14:D19"/>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2"/>
  <sheetViews>
    <sheetView zoomScale="78" zoomScaleNormal="78" workbookViewId="0">
      <selection activeCell="H14" sqref="H14"/>
    </sheetView>
  </sheetViews>
  <sheetFormatPr baseColWidth="10" defaultRowHeight="12.75" x14ac:dyDescent="0.2"/>
  <cols>
    <col min="6" max="6" width="49.85546875" customWidth="1"/>
    <col min="9" max="9" width="37.42578125" customWidth="1"/>
    <col min="11" max="11" width="24.5703125" customWidth="1"/>
    <col min="14" max="14" width="24.28515625" customWidth="1"/>
    <col min="24" max="24" width="51.85546875" customWidth="1"/>
  </cols>
  <sheetData>
    <row r="1" spans="1:24"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24"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24" x14ac:dyDescent="0.2">
      <c r="A3" s="124"/>
      <c r="B3" s="124"/>
      <c r="C3" s="124"/>
      <c r="D3" s="123" t="s">
        <v>158</v>
      </c>
      <c r="E3" s="123"/>
      <c r="F3" s="123"/>
      <c r="G3" s="123"/>
      <c r="H3" s="123"/>
      <c r="I3" s="123"/>
      <c r="J3" s="123"/>
      <c r="K3" s="123"/>
      <c r="L3" s="123"/>
      <c r="M3" s="123"/>
      <c r="N3" s="123"/>
      <c r="O3" s="123"/>
      <c r="P3" s="123"/>
      <c r="Q3" s="123"/>
      <c r="R3" s="123"/>
      <c r="S3" s="123"/>
      <c r="T3" s="123"/>
      <c r="U3" s="123"/>
      <c r="V3" s="123"/>
      <c r="W3" s="123"/>
      <c r="X3" s="123"/>
    </row>
    <row r="4" spans="1:24"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24"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24"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24" ht="13.5" thickBot="1" x14ac:dyDescent="0.25">
      <c r="A7" s="125"/>
      <c r="B7" s="125"/>
      <c r="C7" s="125"/>
      <c r="D7" s="49"/>
      <c r="E7" s="49"/>
      <c r="F7" s="49"/>
      <c r="G7" s="49"/>
      <c r="H7" s="49"/>
      <c r="I7" s="49"/>
      <c r="J7" s="49"/>
      <c r="K7" s="49"/>
      <c r="L7" s="49"/>
      <c r="M7" s="49"/>
      <c r="N7" s="49"/>
      <c r="O7" s="49"/>
      <c r="P7" s="49"/>
      <c r="Q7" s="49"/>
      <c r="R7" s="49"/>
      <c r="S7" s="49"/>
      <c r="T7" s="49"/>
      <c r="U7" s="49"/>
      <c r="V7" s="49"/>
      <c r="W7" s="49"/>
      <c r="X7" s="49"/>
    </row>
    <row r="8" spans="1:24" ht="13.5" thickTop="1" x14ac:dyDescent="0.2">
      <c r="A8" s="51"/>
      <c r="B8" s="51"/>
      <c r="C8" s="51"/>
      <c r="D8" s="52"/>
      <c r="E8" s="50"/>
      <c r="F8" s="50"/>
      <c r="G8" s="50"/>
      <c r="H8" s="50"/>
      <c r="I8" s="50"/>
      <c r="J8" s="50"/>
      <c r="K8" s="50"/>
      <c r="L8" s="50"/>
      <c r="M8" s="50"/>
      <c r="N8" s="50"/>
      <c r="O8" s="50"/>
      <c r="P8" s="50"/>
      <c r="Q8" s="50"/>
      <c r="R8" s="50"/>
      <c r="S8" s="50"/>
      <c r="T8" s="50"/>
      <c r="U8" s="50"/>
      <c r="V8" s="50"/>
      <c r="W8" s="50"/>
      <c r="X8" s="50"/>
    </row>
    <row r="9" spans="1:24"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4" ht="41.25" customHeight="1"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4" x14ac:dyDescent="0.2">
      <c r="A11" s="137" t="s">
        <v>35</v>
      </c>
      <c r="B11" s="136" t="s">
        <v>36</v>
      </c>
      <c r="C11" s="136" t="s">
        <v>29</v>
      </c>
      <c r="D11" s="117" t="s">
        <v>41</v>
      </c>
      <c r="E11" s="117" t="s">
        <v>0</v>
      </c>
      <c r="F11" s="117" t="s">
        <v>4</v>
      </c>
      <c r="G11" s="117" t="s">
        <v>11</v>
      </c>
      <c r="H11" s="117" t="s">
        <v>126</v>
      </c>
      <c r="I11" s="117" t="s">
        <v>107</v>
      </c>
      <c r="J11" s="117" t="s">
        <v>108</v>
      </c>
      <c r="K11" s="117" t="s">
        <v>1046</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4" ht="42" customHeight="1" x14ac:dyDescent="0.2">
      <c r="A12" s="137"/>
      <c r="B12" s="136"/>
      <c r="C12" s="136"/>
      <c r="D12" s="117"/>
      <c r="E12" s="117"/>
      <c r="F12" s="117"/>
      <c r="G12" s="117"/>
      <c r="H12" s="117"/>
      <c r="I12" s="117"/>
      <c r="J12" s="117"/>
      <c r="K12" s="117"/>
      <c r="L12" s="117"/>
      <c r="M12" s="118"/>
      <c r="N12" s="118"/>
      <c r="O12" s="118"/>
      <c r="P12" s="118"/>
      <c r="Q12" s="118"/>
      <c r="R12" s="94" t="s">
        <v>1047</v>
      </c>
      <c r="S12" s="94" t="s">
        <v>33</v>
      </c>
      <c r="T12" s="119"/>
      <c r="U12" s="119"/>
      <c r="V12" s="138"/>
      <c r="W12" s="138"/>
      <c r="X12" s="139"/>
    </row>
    <row r="13" spans="1:24" ht="18" x14ac:dyDescent="0.25">
      <c r="A13" s="140" t="s">
        <v>149</v>
      </c>
      <c r="B13" s="140"/>
      <c r="C13" s="140"/>
      <c r="D13" s="140"/>
      <c r="E13" s="134" t="s">
        <v>76</v>
      </c>
      <c r="F13" s="135"/>
      <c r="G13" s="63"/>
      <c r="H13" s="61">
        <f>+H14+H23+H32</f>
        <v>42</v>
      </c>
      <c r="I13" s="64"/>
      <c r="J13" s="64"/>
      <c r="K13" s="197">
        <f>+K14+K23+K32</f>
        <v>4907470155</v>
      </c>
      <c r="L13" s="64">
        <f>+L14+L23+L32</f>
        <v>0</v>
      </c>
      <c r="M13" s="61">
        <f>+M14+M23+M32</f>
        <v>19</v>
      </c>
      <c r="N13" s="67">
        <f>+N14+N23+N32</f>
        <v>836275178</v>
      </c>
      <c r="O13" s="67">
        <f>+O14+O23+O32</f>
        <v>0</v>
      </c>
      <c r="P13" s="66" t="s">
        <v>5</v>
      </c>
      <c r="Q13" s="68"/>
      <c r="R13" s="69"/>
      <c r="S13" s="69"/>
      <c r="T13" s="61">
        <f>+J13-Q13</f>
        <v>0</v>
      </c>
      <c r="U13" s="61" t="e">
        <f>+(U14+U23+U32+U41+U49+U57)/6</f>
        <v>#DIV/0!</v>
      </c>
      <c r="V13" s="61" t="e">
        <f>+(V14+V23+V32+V41+V49+V57)/6</f>
        <v>#DIV/0!</v>
      </c>
      <c r="W13" s="61" t="e">
        <f>+(W14+W23+W32+W41+W49+W57)/6</f>
        <v>#DIV/0!</v>
      </c>
      <c r="X13" s="168" t="s">
        <v>1048</v>
      </c>
    </row>
    <row r="14" spans="1:24" ht="120" x14ac:dyDescent="0.2">
      <c r="A14" s="371" t="s">
        <v>442</v>
      </c>
      <c r="B14" s="371" t="s">
        <v>1049</v>
      </c>
      <c r="C14" s="371" t="s">
        <v>1050</v>
      </c>
      <c r="D14" s="371" t="s">
        <v>1051</v>
      </c>
      <c r="E14" s="43">
        <v>1</v>
      </c>
      <c r="F14" s="26" t="s">
        <v>1052</v>
      </c>
      <c r="G14" s="26"/>
      <c r="H14" s="61">
        <f>SUM(H15:H22)</f>
        <v>14</v>
      </c>
      <c r="I14" s="27" t="s">
        <v>1053</v>
      </c>
      <c r="J14" s="27">
        <v>18000</v>
      </c>
      <c r="K14" s="29">
        <v>2983351024</v>
      </c>
      <c r="L14" s="27">
        <v>0</v>
      </c>
      <c r="M14" s="61">
        <f>SUM(M15:M22)</f>
        <v>7</v>
      </c>
      <c r="N14" s="372">
        <v>557620220</v>
      </c>
      <c r="O14" s="30">
        <v>0</v>
      </c>
      <c r="P14" s="30" t="s">
        <v>1054</v>
      </c>
      <c r="Q14" s="373">
        <v>4265</v>
      </c>
      <c r="R14" s="32">
        <v>43529</v>
      </c>
      <c r="S14" s="32">
        <v>43769</v>
      </c>
      <c r="T14" s="61">
        <f>+J14-Q14</f>
        <v>13735</v>
      </c>
      <c r="U14" s="62">
        <f>+M14/H14</f>
        <v>0.5</v>
      </c>
      <c r="V14" s="62">
        <f>+Q14/J14</f>
        <v>0.23694444444444446</v>
      </c>
      <c r="W14" s="62">
        <f>+N14/K14</f>
        <v>0.18691069723748338</v>
      </c>
      <c r="X14" s="169"/>
    </row>
    <row r="15" spans="1:24" ht="24" x14ac:dyDescent="0.2">
      <c r="A15" s="204"/>
      <c r="B15" s="204"/>
      <c r="C15" s="204"/>
      <c r="D15" s="204"/>
      <c r="E15" s="44" t="s">
        <v>31</v>
      </c>
      <c r="F15" s="73" t="s">
        <v>1021</v>
      </c>
      <c r="G15" s="34" t="s">
        <v>145</v>
      </c>
      <c r="H15" s="35">
        <v>1</v>
      </c>
      <c r="I15" s="76" t="s">
        <v>143</v>
      </c>
      <c r="J15" s="116" t="s">
        <v>28</v>
      </c>
      <c r="K15" s="131"/>
      <c r="L15" s="131"/>
      <c r="M15" s="36">
        <v>1</v>
      </c>
      <c r="N15" s="116" t="s">
        <v>28</v>
      </c>
      <c r="O15" s="116"/>
      <c r="P15" s="116"/>
      <c r="Q15" s="116"/>
      <c r="R15" s="116"/>
      <c r="S15" s="116"/>
      <c r="T15" s="116"/>
      <c r="U15" s="116"/>
      <c r="V15" s="116"/>
      <c r="W15" s="116"/>
      <c r="X15" s="169"/>
    </row>
    <row r="16" spans="1:24" ht="15" x14ac:dyDescent="0.2">
      <c r="A16" s="204"/>
      <c r="B16" s="204"/>
      <c r="C16" s="204"/>
      <c r="D16" s="204"/>
      <c r="E16" s="44" t="s">
        <v>26</v>
      </c>
      <c r="F16" s="74" t="s">
        <v>139</v>
      </c>
      <c r="G16" s="34" t="s">
        <v>145</v>
      </c>
      <c r="H16" s="35">
        <v>1</v>
      </c>
      <c r="I16" s="77" t="s">
        <v>144</v>
      </c>
      <c r="J16" s="131"/>
      <c r="K16" s="131"/>
      <c r="L16" s="131"/>
      <c r="M16" s="36">
        <v>1</v>
      </c>
      <c r="N16" s="116"/>
      <c r="O16" s="116"/>
      <c r="P16" s="116"/>
      <c r="Q16" s="116"/>
      <c r="R16" s="116"/>
      <c r="S16" s="116"/>
      <c r="T16" s="116"/>
      <c r="U16" s="116"/>
      <c r="V16" s="116"/>
      <c r="W16" s="116"/>
      <c r="X16" s="169"/>
    </row>
    <row r="17" spans="1:24" ht="24" x14ac:dyDescent="0.2">
      <c r="A17" s="204"/>
      <c r="B17" s="204"/>
      <c r="C17" s="204"/>
      <c r="D17" s="204"/>
      <c r="E17" s="44" t="s">
        <v>26</v>
      </c>
      <c r="F17" s="74" t="s">
        <v>1055</v>
      </c>
      <c r="G17" s="34" t="s">
        <v>145</v>
      </c>
      <c r="H17" s="35">
        <v>1</v>
      </c>
      <c r="I17" s="77" t="s">
        <v>144</v>
      </c>
      <c r="J17" s="131"/>
      <c r="K17" s="131"/>
      <c r="L17" s="131"/>
      <c r="M17" s="36">
        <v>1</v>
      </c>
      <c r="N17" s="116"/>
      <c r="O17" s="116"/>
      <c r="P17" s="116"/>
      <c r="Q17" s="116"/>
      <c r="R17" s="116"/>
      <c r="S17" s="116"/>
      <c r="T17" s="116"/>
      <c r="U17" s="116"/>
      <c r="V17" s="116"/>
      <c r="W17" s="116"/>
      <c r="X17" s="169"/>
    </row>
    <row r="18" spans="1:24" ht="24" x14ac:dyDescent="0.2">
      <c r="A18" s="204"/>
      <c r="B18" s="204"/>
      <c r="C18" s="204"/>
      <c r="D18" s="204"/>
      <c r="E18" s="44" t="s">
        <v>51</v>
      </c>
      <c r="F18" s="74" t="s">
        <v>1056</v>
      </c>
      <c r="G18" s="34" t="s">
        <v>145</v>
      </c>
      <c r="H18" s="35">
        <v>1</v>
      </c>
      <c r="I18" s="77" t="s">
        <v>466</v>
      </c>
      <c r="J18" s="131"/>
      <c r="K18" s="131"/>
      <c r="L18" s="131"/>
      <c r="M18" s="36">
        <v>1</v>
      </c>
      <c r="N18" s="116"/>
      <c r="O18" s="116"/>
      <c r="P18" s="116"/>
      <c r="Q18" s="116"/>
      <c r="R18" s="116"/>
      <c r="S18" s="116"/>
      <c r="T18" s="116"/>
      <c r="U18" s="116"/>
      <c r="V18" s="116"/>
      <c r="W18" s="116"/>
      <c r="X18" s="169"/>
    </row>
    <row r="19" spans="1:24" ht="84" x14ac:dyDescent="0.2">
      <c r="A19" s="204"/>
      <c r="B19" s="204"/>
      <c r="C19" s="204"/>
      <c r="D19" s="204"/>
      <c r="E19" s="44" t="s">
        <v>142</v>
      </c>
      <c r="F19" s="74" t="s">
        <v>1057</v>
      </c>
      <c r="G19" s="34" t="s">
        <v>145</v>
      </c>
      <c r="H19" s="35">
        <v>1</v>
      </c>
      <c r="I19" s="77" t="s">
        <v>1058</v>
      </c>
      <c r="J19" s="131"/>
      <c r="K19" s="131"/>
      <c r="L19" s="131"/>
      <c r="M19" s="36">
        <v>1</v>
      </c>
      <c r="N19" s="116"/>
      <c r="O19" s="116"/>
      <c r="P19" s="116"/>
      <c r="Q19" s="116"/>
      <c r="R19" s="116"/>
      <c r="S19" s="116"/>
      <c r="T19" s="116"/>
      <c r="U19" s="116"/>
      <c r="V19" s="116"/>
      <c r="W19" s="116"/>
      <c r="X19" s="169"/>
    </row>
    <row r="20" spans="1:24" ht="36" x14ac:dyDescent="0.2">
      <c r="A20" s="204"/>
      <c r="B20" s="204"/>
      <c r="C20" s="204"/>
      <c r="D20" s="204"/>
      <c r="E20" s="44" t="s">
        <v>764</v>
      </c>
      <c r="F20" s="74" t="s">
        <v>1059</v>
      </c>
      <c r="G20" s="34" t="s">
        <v>145</v>
      </c>
      <c r="H20" s="35">
        <v>1</v>
      </c>
      <c r="I20" s="77" t="s">
        <v>1060</v>
      </c>
      <c r="J20" s="131"/>
      <c r="K20" s="131"/>
      <c r="L20" s="131"/>
      <c r="M20" s="36">
        <v>0</v>
      </c>
      <c r="N20" s="116"/>
      <c r="O20" s="116"/>
      <c r="P20" s="116"/>
      <c r="Q20" s="116"/>
      <c r="R20" s="116"/>
      <c r="S20" s="116"/>
      <c r="T20" s="116"/>
      <c r="U20" s="116"/>
      <c r="V20" s="116"/>
      <c r="W20" s="116"/>
      <c r="X20" s="169"/>
    </row>
    <row r="21" spans="1:24" ht="36" x14ac:dyDescent="0.2">
      <c r="A21" s="204"/>
      <c r="B21" s="204"/>
      <c r="C21" s="204"/>
      <c r="D21" s="204"/>
      <c r="E21" s="44" t="s">
        <v>767</v>
      </c>
      <c r="F21" s="74" t="s">
        <v>1061</v>
      </c>
      <c r="G21" s="34" t="s">
        <v>145</v>
      </c>
      <c r="H21" s="35">
        <v>1</v>
      </c>
      <c r="I21" s="78" t="s">
        <v>1062</v>
      </c>
      <c r="J21" s="131"/>
      <c r="K21" s="131"/>
      <c r="L21" s="131"/>
      <c r="M21" s="36">
        <v>0</v>
      </c>
      <c r="N21" s="116"/>
      <c r="O21" s="116"/>
      <c r="P21" s="116"/>
      <c r="Q21" s="116"/>
      <c r="R21" s="116"/>
      <c r="S21" s="116"/>
      <c r="T21" s="116"/>
      <c r="U21" s="116"/>
      <c r="V21" s="116"/>
      <c r="W21" s="116"/>
      <c r="X21" s="169"/>
    </row>
    <row r="22" spans="1:24" ht="24" x14ac:dyDescent="0.2">
      <c r="A22" s="204"/>
      <c r="B22" s="204"/>
      <c r="C22" s="204"/>
      <c r="D22" s="204"/>
      <c r="E22" s="44" t="s">
        <v>1063</v>
      </c>
      <c r="F22" s="203" t="s">
        <v>1064</v>
      </c>
      <c r="G22" s="34" t="s">
        <v>146</v>
      </c>
      <c r="H22" s="35">
        <v>7</v>
      </c>
      <c r="I22" s="78" t="s">
        <v>1065</v>
      </c>
      <c r="J22" s="131"/>
      <c r="K22" s="131"/>
      <c r="L22" s="131"/>
      <c r="M22" s="36">
        <v>2</v>
      </c>
      <c r="N22" s="116"/>
      <c r="O22" s="116"/>
      <c r="P22" s="116"/>
      <c r="Q22" s="116"/>
      <c r="R22" s="116"/>
      <c r="S22" s="116"/>
      <c r="T22" s="116"/>
      <c r="U22" s="116"/>
      <c r="V22" s="116"/>
      <c r="W22" s="116"/>
      <c r="X22" s="170"/>
    </row>
    <row r="23" spans="1:24" ht="48" x14ac:dyDescent="0.2">
      <c r="A23" s="371" t="s">
        <v>442</v>
      </c>
      <c r="B23" s="371" t="s">
        <v>1049</v>
      </c>
      <c r="C23" s="371" t="s">
        <v>1050</v>
      </c>
      <c r="D23" s="371" t="s">
        <v>1051</v>
      </c>
      <c r="E23" s="43">
        <v>2</v>
      </c>
      <c r="F23" s="26" t="s">
        <v>1066</v>
      </c>
      <c r="G23" s="26"/>
      <c r="H23" s="61">
        <f>SUM(H24:H31)</f>
        <v>14</v>
      </c>
      <c r="I23" s="30" t="s">
        <v>1067</v>
      </c>
      <c r="J23" s="30">
        <v>20000</v>
      </c>
      <c r="K23" s="29">
        <v>928273263</v>
      </c>
      <c r="L23" s="27">
        <v>0</v>
      </c>
      <c r="M23" s="61">
        <f>SUM(M24:M31)</f>
        <v>8</v>
      </c>
      <c r="N23" s="372">
        <v>278654958</v>
      </c>
      <c r="O23" s="27"/>
      <c r="P23" s="37"/>
      <c r="Q23" s="374">
        <v>8523</v>
      </c>
      <c r="R23" s="37"/>
      <c r="S23" s="37"/>
      <c r="T23" s="61">
        <f>+J23-Q23</f>
        <v>11477</v>
      </c>
      <c r="U23" s="62">
        <f>+M23/H23</f>
        <v>0.5714285714285714</v>
      </c>
      <c r="V23" s="62">
        <f>+Q23/J23</f>
        <v>0.42614999999999997</v>
      </c>
      <c r="W23" s="62">
        <f>+N23/K23</f>
        <v>0.30018634502025943</v>
      </c>
      <c r="X23" s="220" t="s">
        <v>1068</v>
      </c>
    </row>
    <row r="24" spans="1:24" ht="24" x14ac:dyDescent="0.2">
      <c r="A24" s="204"/>
      <c r="B24" s="204"/>
      <c r="C24" s="204"/>
      <c r="D24" s="204"/>
      <c r="E24" s="44" t="s">
        <v>70</v>
      </c>
      <c r="F24" s="73" t="s">
        <v>1021</v>
      </c>
      <c r="G24" s="34" t="s">
        <v>145</v>
      </c>
      <c r="H24" s="35">
        <v>1</v>
      </c>
      <c r="I24" s="76" t="s">
        <v>143</v>
      </c>
      <c r="J24" s="116" t="s">
        <v>28</v>
      </c>
      <c r="K24" s="116"/>
      <c r="L24" s="116"/>
      <c r="M24" s="36">
        <v>1</v>
      </c>
      <c r="N24" s="116" t="s">
        <v>28</v>
      </c>
      <c r="O24" s="116"/>
      <c r="P24" s="116"/>
      <c r="Q24" s="116"/>
      <c r="R24" s="116"/>
      <c r="S24" s="116"/>
      <c r="T24" s="116"/>
      <c r="U24" s="116"/>
      <c r="V24" s="116"/>
      <c r="W24" s="116"/>
      <c r="X24" s="220"/>
    </row>
    <row r="25" spans="1:24" ht="15" x14ac:dyDescent="0.2">
      <c r="A25" s="204"/>
      <c r="B25" s="204"/>
      <c r="C25" s="204"/>
      <c r="D25" s="204"/>
      <c r="E25" s="44" t="s">
        <v>71</v>
      </c>
      <c r="F25" s="74" t="s">
        <v>139</v>
      </c>
      <c r="G25" s="34" t="s">
        <v>145</v>
      </c>
      <c r="H25" s="35">
        <v>1</v>
      </c>
      <c r="I25" s="77" t="s">
        <v>144</v>
      </c>
      <c r="J25" s="116"/>
      <c r="K25" s="116"/>
      <c r="L25" s="116"/>
      <c r="M25" s="36">
        <v>1</v>
      </c>
      <c r="N25" s="116"/>
      <c r="O25" s="116"/>
      <c r="P25" s="116"/>
      <c r="Q25" s="116"/>
      <c r="R25" s="116"/>
      <c r="S25" s="116"/>
      <c r="T25" s="116"/>
      <c r="U25" s="116"/>
      <c r="V25" s="116"/>
      <c r="W25" s="116"/>
      <c r="X25" s="220"/>
    </row>
    <row r="26" spans="1:24" ht="24" x14ac:dyDescent="0.2">
      <c r="A26" s="204"/>
      <c r="B26" s="204"/>
      <c r="C26" s="204"/>
      <c r="D26" s="204"/>
      <c r="E26" s="44" t="s">
        <v>72</v>
      </c>
      <c r="F26" s="74" t="s">
        <v>1055</v>
      </c>
      <c r="G26" s="34" t="s">
        <v>145</v>
      </c>
      <c r="H26" s="35">
        <v>1</v>
      </c>
      <c r="I26" s="77" t="s">
        <v>144</v>
      </c>
      <c r="J26" s="116"/>
      <c r="K26" s="116"/>
      <c r="L26" s="116"/>
      <c r="M26" s="36">
        <v>1</v>
      </c>
      <c r="N26" s="116"/>
      <c r="O26" s="116"/>
      <c r="P26" s="116"/>
      <c r="Q26" s="116"/>
      <c r="R26" s="116"/>
      <c r="S26" s="116"/>
      <c r="T26" s="116"/>
      <c r="U26" s="116"/>
      <c r="V26" s="116"/>
      <c r="W26" s="116"/>
      <c r="X26" s="220"/>
    </row>
    <row r="27" spans="1:24" ht="24" x14ac:dyDescent="0.2">
      <c r="A27" s="204"/>
      <c r="B27" s="204"/>
      <c r="C27" s="204"/>
      <c r="D27" s="204"/>
      <c r="E27" s="44" t="s">
        <v>73</v>
      </c>
      <c r="F27" s="74" t="s">
        <v>1056</v>
      </c>
      <c r="G27" s="34" t="s">
        <v>145</v>
      </c>
      <c r="H27" s="35">
        <v>1</v>
      </c>
      <c r="I27" s="77" t="s">
        <v>466</v>
      </c>
      <c r="J27" s="116"/>
      <c r="K27" s="116"/>
      <c r="L27" s="116"/>
      <c r="M27" s="36">
        <v>1</v>
      </c>
      <c r="N27" s="116"/>
      <c r="O27" s="116"/>
      <c r="P27" s="116"/>
      <c r="Q27" s="116"/>
      <c r="R27" s="116"/>
      <c r="S27" s="116"/>
      <c r="T27" s="116"/>
      <c r="U27" s="116"/>
      <c r="V27" s="116"/>
      <c r="W27" s="116"/>
      <c r="X27" s="220"/>
    </row>
    <row r="28" spans="1:24" ht="24" x14ac:dyDescent="0.2">
      <c r="A28" s="204"/>
      <c r="B28" s="204"/>
      <c r="C28" s="204"/>
      <c r="D28" s="204"/>
      <c r="E28" s="44" t="s">
        <v>74</v>
      </c>
      <c r="F28" s="74" t="s">
        <v>1057</v>
      </c>
      <c r="G28" s="34" t="s">
        <v>145</v>
      </c>
      <c r="H28" s="35">
        <v>1</v>
      </c>
      <c r="I28" s="77" t="s">
        <v>1058</v>
      </c>
      <c r="J28" s="116"/>
      <c r="K28" s="116"/>
      <c r="L28" s="116"/>
      <c r="M28" s="36">
        <v>1</v>
      </c>
      <c r="N28" s="116"/>
      <c r="O28" s="116"/>
      <c r="P28" s="116"/>
      <c r="Q28" s="116"/>
      <c r="R28" s="116"/>
      <c r="S28" s="116"/>
      <c r="T28" s="116"/>
      <c r="U28" s="116"/>
      <c r="V28" s="116"/>
      <c r="W28" s="116"/>
      <c r="X28" s="220"/>
    </row>
    <row r="29" spans="1:24" ht="24" x14ac:dyDescent="0.2">
      <c r="A29" s="204"/>
      <c r="B29" s="204"/>
      <c r="C29" s="204"/>
      <c r="D29" s="204"/>
      <c r="E29" s="44" t="s">
        <v>460</v>
      </c>
      <c r="F29" s="74" t="s">
        <v>1059</v>
      </c>
      <c r="G29" s="34" t="s">
        <v>145</v>
      </c>
      <c r="H29" s="35">
        <v>1</v>
      </c>
      <c r="I29" s="77" t="s">
        <v>1060</v>
      </c>
      <c r="J29" s="116"/>
      <c r="K29" s="116"/>
      <c r="L29" s="116"/>
      <c r="M29" s="36">
        <v>1</v>
      </c>
      <c r="N29" s="116"/>
      <c r="O29" s="116"/>
      <c r="P29" s="116"/>
      <c r="Q29" s="116"/>
      <c r="R29" s="116"/>
      <c r="S29" s="116"/>
      <c r="T29" s="116"/>
      <c r="U29" s="116"/>
      <c r="V29" s="116"/>
      <c r="W29" s="116"/>
      <c r="X29" s="220"/>
    </row>
    <row r="30" spans="1:24" ht="36" x14ac:dyDescent="0.2">
      <c r="A30" s="204"/>
      <c r="B30" s="204"/>
      <c r="C30" s="204"/>
      <c r="D30" s="204"/>
      <c r="E30" s="44" t="s">
        <v>463</v>
      </c>
      <c r="F30" s="74" t="s">
        <v>1061</v>
      </c>
      <c r="G30" s="34" t="s">
        <v>145</v>
      </c>
      <c r="H30" s="35">
        <v>1</v>
      </c>
      <c r="I30" s="78" t="s">
        <v>1062</v>
      </c>
      <c r="J30" s="116"/>
      <c r="K30" s="116"/>
      <c r="L30" s="116"/>
      <c r="M30" s="36">
        <v>0</v>
      </c>
      <c r="N30" s="116"/>
      <c r="O30" s="116"/>
      <c r="P30" s="116"/>
      <c r="Q30" s="116"/>
      <c r="R30" s="116"/>
      <c r="S30" s="116"/>
      <c r="T30" s="116"/>
      <c r="U30" s="116"/>
      <c r="V30" s="116"/>
      <c r="W30" s="116"/>
      <c r="X30" s="220"/>
    </row>
    <row r="31" spans="1:24" ht="48" x14ac:dyDescent="0.2">
      <c r="A31" s="204"/>
      <c r="B31" s="204"/>
      <c r="C31" s="204"/>
      <c r="D31" s="204"/>
      <c r="E31" s="44" t="s">
        <v>467</v>
      </c>
      <c r="F31" s="203" t="s">
        <v>1064</v>
      </c>
      <c r="G31" s="34" t="s">
        <v>146</v>
      </c>
      <c r="H31" s="35">
        <v>7</v>
      </c>
      <c r="I31" s="78" t="s">
        <v>1065</v>
      </c>
      <c r="J31" s="116"/>
      <c r="K31" s="116"/>
      <c r="L31" s="116"/>
      <c r="M31" s="36">
        <v>2</v>
      </c>
      <c r="N31" s="116"/>
      <c r="O31" s="116"/>
      <c r="P31" s="116"/>
      <c r="Q31" s="116"/>
      <c r="R31" s="116"/>
      <c r="S31" s="116"/>
      <c r="T31" s="116"/>
      <c r="U31" s="116"/>
      <c r="V31" s="116"/>
      <c r="W31" s="116"/>
      <c r="X31" s="220"/>
    </row>
    <row r="32" spans="1:24" ht="48" x14ac:dyDescent="0.2">
      <c r="A32" s="371" t="s">
        <v>442</v>
      </c>
      <c r="B32" s="371" t="s">
        <v>1049</v>
      </c>
      <c r="C32" s="371" t="s">
        <v>1050</v>
      </c>
      <c r="D32" s="371" t="s">
        <v>1051</v>
      </c>
      <c r="E32" s="43">
        <v>3</v>
      </c>
      <c r="F32" s="26" t="s">
        <v>1069</v>
      </c>
      <c r="G32" s="26"/>
      <c r="H32" s="61">
        <f>SUM(H33:H40)</f>
        <v>14</v>
      </c>
      <c r="I32" s="30" t="s">
        <v>1070</v>
      </c>
      <c r="J32" s="30">
        <v>6056</v>
      </c>
      <c r="K32" s="375">
        <v>995845868</v>
      </c>
      <c r="L32" s="27">
        <v>0</v>
      </c>
      <c r="M32" s="61">
        <f>SUM(M33:M40)</f>
        <v>4</v>
      </c>
      <c r="N32" s="27">
        <f>SUM(N33:N40)</f>
        <v>0</v>
      </c>
      <c r="O32" s="27"/>
      <c r="P32" s="37"/>
      <c r="Q32" s="374">
        <v>0</v>
      </c>
      <c r="R32" s="37"/>
      <c r="S32" s="37"/>
      <c r="T32" s="61">
        <f>+J32-P32</f>
        <v>6056</v>
      </c>
      <c r="U32" s="62">
        <f>+M32/H32</f>
        <v>0.2857142857142857</v>
      </c>
      <c r="V32" s="62">
        <f>+Q32/J32</f>
        <v>0</v>
      </c>
      <c r="W32" s="62">
        <f>+N32/K32</f>
        <v>0</v>
      </c>
      <c r="X32" s="220" t="s">
        <v>1071</v>
      </c>
    </row>
    <row r="33" spans="1:24" ht="24" x14ac:dyDescent="0.2">
      <c r="A33" s="204"/>
      <c r="B33" s="204"/>
      <c r="C33" s="204"/>
      <c r="D33" s="204"/>
      <c r="E33" s="44" t="s">
        <v>54</v>
      </c>
      <c r="F33" s="73" t="s">
        <v>1021</v>
      </c>
      <c r="G33" s="34" t="s">
        <v>145</v>
      </c>
      <c r="H33" s="35">
        <v>1</v>
      </c>
      <c r="I33" s="76" t="s">
        <v>143</v>
      </c>
      <c r="J33" s="116" t="s">
        <v>28</v>
      </c>
      <c r="K33" s="116"/>
      <c r="L33" s="116"/>
      <c r="M33" s="36">
        <v>1</v>
      </c>
      <c r="N33" s="116" t="s">
        <v>28</v>
      </c>
      <c r="O33" s="116"/>
      <c r="P33" s="116"/>
      <c r="Q33" s="116"/>
      <c r="R33" s="116"/>
      <c r="S33" s="116"/>
      <c r="T33" s="116"/>
      <c r="U33" s="116"/>
      <c r="V33" s="116"/>
      <c r="W33" s="116"/>
      <c r="X33" s="220"/>
    </row>
    <row r="34" spans="1:24" ht="15" x14ac:dyDescent="0.2">
      <c r="A34" s="204"/>
      <c r="B34" s="204"/>
      <c r="C34" s="204"/>
      <c r="D34" s="204"/>
      <c r="E34" s="44" t="s">
        <v>50</v>
      </c>
      <c r="F34" s="74" t="s">
        <v>139</v>
      </c>
      <c r="G34" s="34" t="s">
        <v>145</v>
      </c>
      <c r="H34" s="35">
        <v>1</v>
      </c>
      <c r="I34" s="77" t="s">
        <v>144</v>
      </c>
      <c r="J34" s="116"/>
      <c r="K34" s="116"/>
      <c r="L34" s="116"/>
      <c r="M34" s="36">
        <v>1</v>
      </c>
      <c r="N34" s="116"/>
      <c r="O34" s="116"/>
      <c r="P34" s="116"/>
      <c r="Q34" s="116"/>
      <c r="R34" s="116"/>
      <c r="S34" s="116"/>
      <c r="T34" s="116"/>
      <c r="U34" s="116"/>
      <c r="V34" s="116"/>
      <c r="W34" s="116"/>
      <c r="X34" s="220"/>
    </row>
    <row r="35" spans="1:24" ht="24" x14ac:dyDescent="0.2">
      <c r="A35" s="204"/>
      <c r="B35" s="204"/>
      <c r="C35" s="204"/>
      <c r="D35" s="204"/>
      <c r="E35" s="44" t="s">
        <v>49</v>
      </c>
      <c r="F35" s="74" t="s">
        <v>1055</v>
      </c>
      <c r="G35" s="34" t="s">
        <v>145</v>
      </c>
      <c r="H35" s="35">
        <v>1</v>
      </c>
      <c r="I35" s="77" t="s">
        <v>144</v>
      </c>
      <c r="J35" s="116"/>
      <c r="K35" s="116"/>
      <c r="L35" s="116"/>
      <c r="M35" s="36">
        <v>1</v>
      </c>
      <c r="N35" s="116"/>
      <c r="O35" s="116"/>
      <c r="P35" s="116"/>
      <c r="Q35" s="116"/>
      <c r="R35" s="116"/>
      <c r="S35" s="116"/>
      <c r="T35" s="116"/>
      <c r="U35" s="116"/>
      <c r="V35" s="116"/>
      <c r="W35" s="116"/>
      <c r="X35" s="220"/>
    </row>
    <row r="36" spans="1:24" ht="24" x14ac:dyDescent="0.2">
      <c r="A36" s="204"/>
      <c r="B36" s="204"/>
      <c r="C36" s="204"/>
      <c r="D36" s="204"/>
      <c r="E36" s="44" t="s">
        <v>47</v>
      </c>
      <c r="F36" s="74" t="s">
        <v>1056</v>
      </c>
      <c r="G36" s="34" t="s">
        <v>145</v>
      </c>
      <c r="H36" s="35">
        <v>1</v>
      </c>
      <c r="I36" s="77" t="s">
        <v>466</v>
      </c>
      <c r="J36" s="116"/>
      <c r="K36" s="116"/>
      <c r="L36" s="116"/>
      <c r="M36" s="36">
        <v>1</v>
      </c>
      <c r="N36" s="116"/>
      <c r="O36" s="116"/>
      <c r="P36" s="116"/>
      <c r="Q36" s="116"/>
      <c r="R36" s="116"/>
      <c r="S36" s="116"/>
      <c r="T36" s="116"/>
      <c r="U36" s="116"/>
      <c r="V36" s="116"/>
      <c r="W36" s="116"/>
      <c r="X36" s="220"/>
    </row>
    <row r="37" spans="1:24" ht="84" x14ac:dyDescent="0.2">
      <c r="A37" s="204"/>
      <c r="B37" s="204"/>
      <c r="C37" s="204"/>
      <c r="D37" s="204"/>
      <c r="E37" s="44" t="s">
        <v>48</v>
      </c>
      <c r="F37" s="74" t="s">
        <v>1057</v>
      </c>
      <c r="G37" s="34" t="s">
        <v>145</v>
      </c>
      <c r="H37" s="35">
        <v>1</v>
      </c>
      <c r="I37" s="77" t="s">
        <v>1058</v>
      </c>
      <c r="J37" s="116"/>
      <c r="K37" s="116"/>
      <c r="L37" s="116"/>
      <c r="M37" s="36"/>
      <c r="N37" s="116"/>
      <c r="O37" s="116"/>
      <c r="P37" s="116"/>
      <c r="Q37" s="116"/>
      <c r="R37" s="116"/>
      <c r="S37" s="116"/>
      <c r="T37" s="116"/>
      <c r="U37" s="116"/>
      <c r="V37" s="116"/>
      <c r="W37" s="116"/>
      <c r="X37" s="220"/>
    </row>
    <row r="38" spans="1:24" ht="24" x14ac:dyDescent="0.2">
      <c r="A38" s="204"/>
      <c r="B38" s="204"/>
      <c r="C38" s="204"/>
      <c r="D38" s="204"/>
      <c r="E38" s="44" t="s">
        <v>480</v>
      </c>
      <c r="F38" s="74" t="s">
        <v>1059</v>
      </c>
      <c r="G38" s="34" t="s">
        <v>145</v>
      </c>
      <c r="H38" s="35">
        <v>1</v>
      </c>
      <c r="I38" s="77" t="s">
        <v>1060</v>
      </c>
      <c r="J38" s="116"/>
      <c r="K38" s="116"/>
      <c r="L38" s="116"/>
      <c r="M38" s="36"/>
      <c r="N38" s="116"/>
      <c r="O38" s="116"/>
      <c r="P38" s="116"/>
      <c r="Q38" s="116"/>
      <c r="R38" s="116"/>
      <c r="S38" s="116"/>
      <c r="T38" s="116"/>
      <c r="U38" s="116"/>
      <c r="V38" s="116"/>
      <c r="W38" s="116"/>
      <c r="X38" s="220"/>
    </row>
    <row r="39" spans="1:24" ht="36" x14ac:dyDescent="0.2">
      <c r="A39" s="204"/>
      <c r="B39" s="204"/>
      <c r="C39" s="204"/>
      <c r="D39" s="204"/>
      <c r="E39" s="44" t="s">
        <v>483</v>
      </c>
      <c r="F39" s="74" t="s">
        <v>1061</v>
      </c>
      <c r="G39" s="34" t="s">
        <v>145</v>
      </c>
      <c r="H39" s="35">
        <v>1</v>
      </c>
      <c r="I39" s="78" t="s">
        <v>1062</v>
      </c>
      <c r="J39" s="116"/>
      <c r="K39" s="116"/>
      <c r="L39" s="116"/>
      <c r="M39" s="36"/>
      <c r="N39" s="116"/>
      <c r="O39" s="116"/>
      <c r="P39" s="116"/>
      <c r="Q39" s="116"/>
      <c r="R39" s="116"/>
      <c r="S39" s="116"/>
      <c r="T39" s="116"/>
      <c r="U39" s="116"/>
      <c r="V39" s="116"/>
      <c r="W39" s="116"/>
      <c r="X39" s="220"/>
    </row>
    <row r="40" spans="1:24" ht="15" x14ac:dyDescent="0.2">
      <c r="A40" s="204"/>
      <c r="B40" s="204"/>
      <c r="C40" s="204"/>
      <c r="D40" s="204"/>
      <c r="E40" s="44" t="s">
        <v>486</v>
      </c>
      <c r="F40" s="203" t="s">
        <v>1064</v>
      </c>
      <c r="G40" s="34" t="s">
        <v>146</v>
      </c>
      <c r="H40" s="35">
        <v>7</v>
      </c>
      <c r="I40" s="78" t="s">
        <v>1065</v>
      </c>
      <c r="J40" s="116"/>
      <c r="K40" s="116"/>
      <c r="L40" s="116"/>
      <c r="M40" s="36"/>
      <c r="N40" s="116"/>
      <c r="O40" s="116"/>
      <c r="P40" s="116"/>
      <c r="Q40" s="116"/>
      <c r="R40" s="116"/>
      <c r="S40" s="116"/>
      <c r="T40" s="116"/>
      <c r="U40" s="116"/>
      <c r="V40" s="116"/>
      <c r="W40" s="116"/>
      <c r="X40" s="220"/>
    </row>
    <row r="41" spans="1:24" ht="60" x14ac:dyDescent="0.2">
      <c r="A41" s="152" t="s">
        <v>1072</v>
      </c>
      <c r="B41" s="152" t="s">
        <v>1073</v>
      </c>
      <c r="C41" s="152" t="s">
        <v>1074</v>
      </c>
      <c r="D41" s="152" t="s">
        <v>1075</v>
      </c>
      <c r="E41" s="43">
        <v>4</v>
      </c>
      <c r="F41" s="26" t="s">
        <v>1076</v>
      </c>
      <c r="G41" s="26"/>
      <c r="H41" s="61">
        <f>SUM(H42:H48)</f>
        <v>7</v>
      </c>
      <c r="I41" s="30"/>
      <c r="J41" s="82">
        <v>9</v>
      </c>
      <c r="K41" s="375">
        <v>30000000</v>
      </c>
      <c r="L41" s="27">
        <v>0</v>
      </c>
      <c r="M41" s="61">
        <f>SUM(M42:M48)</f>
        <v>6</v>
      </c>
      <c r="N41" s="375">
        <v>29972717</v>
      </c>
      <c r="O41" s="27"/>
      <c r="P41" s="89" t="s">
        <v>1077</v>
      </c>
      <c r="Q41" s="37">
        <v>14</v>
      </c>
      <c r="R41" s="32">
        <v>44025</v>
      </c>
      <c r="S41" s="32">
        <v>44086</v>
      </c>
      <c r="T41" s="61" t="e">
        <f>+J41-P41</f>
        <v>#VALUE!</v>
      </c>
      <c r="U41" s="62">
        <f>+M41/H41</f>
        <v>0.8571428571428571</v>
      </c>
      <c r="V41" s="62">
        <f>+Q41/J41</f>
        <v>1.5555555555555556</v>
      </c>
      <c r="W41" s="62">
        <f>+N41/K41</f>
        <v>0.99909056666666662</v>
      </c>
      <c r="X41" s="220" t="s">
        <v>1078</v>
      </c>
    </row>
    <row r="42" spans="1:24" ht="24" x14ac:dyDescent="0.2">
      <c r="A42" s="204"/>
      <c r="B42" s="204"/>
      <c r="C42" s="204"/>
      <c r="D42" s="204"/>
      <c r="E42" s="44" t="s">
        <v>80</v>
      </c>
      <c r="F42" s="73" t="s">
        <v>1021</v>
      </c>
      <c r="G42" s="34" t="s">
        <v>145</v>
      </c>
      <c r="H42" s="35">
        <v>1</v>
      </c>
      <c r="I42" s="76" t="s">
        <v>143</v>
      </c>
      <c r="J42" s="116" t="s">
        <v>55</v>
      </c>
      <c r="K42" s="116"/>
      <c r="L42" s="116"/>
      <c r="M42" s="36">
        <v>1</v>
      </c>
      <c r="N42" s="116" t="s">
        <v>55</v>
      </c>
      <c r="O42" s="116"/>
      <c r="P42" s="116"/>
      <c r="Q42" s="116"/>
      <c r="R42" s="116"/>
      <c r="S42" s="116"/>
      <c r="T42" s="116"/>
      <c r="U42" s="116"/>
      <c r="V42" s="116"/>
      <c r="W42" s="116"/>
      <c r="X42" s="220"/>
    </row>
    <row r="43" spans="1:24" ht="15" x14ac:dyDescent="0.2">
      <c r="A43" s="204"/>
      <c r="B43" s="204"/>
      <c r="C43" s="204"/>
      <c r="D43" s="204"/>
      <c r="E43" s="44" t="s">
        <v>57</v>
      </c>
      <c r="F43" s="74" t="s">
        <v>139</v>
      </c>
      <c r="G43" s="34" t="s">
        <v>145</v>
      </c>
      <c r="H43" s="35">
        <v>1</v>
      </c>
      <c r="I43" s="77" t="s">
        <v>144</v>
      </c>
      <c r="J43" s="116"/>
      <c r="K43" s="116"/>
      <c r="L43" s="116"/>
      <c r="M43" s="36">
        <v>1</v>
      </c>
      <c r="N43" s="116"/>
      <c r="O43" s="116"/>
      <c r="P43" s="116"/>
      <c r="Q43" s="116"/>
      <c r="R43" s="116"/>
      <c r="S43" s="116"/>
      <c r="T43" s="116"/>
      <c r="U43" s="116"/>
      <c r="V43" s="116"/>
      <c r="W43" s="116"/>
      <c r="X43" s="220"/>
    </row>
    <row r="44" spans="1:24" ht="24" x14ac:dyDescent="0.2">
      <c r="A44" s="204"/>
      <c r="B44" s="204"/>
      <c r="C44" s="204"/>
      <c r="D44" s="204"/>
      <c r="E44" s="44" t="s">
        <v>58</v>
      </c>
      <c r="F44" s="74" t="s">
        <v>1055</v>
      </c>
      <c r="G44" s="34" t="s">
        <v>145</v>
      </c>
      <c r="H44" s="35">
        <v>1</v>
      </c>
      <c r="I44" s="77" t="s">
        <v>144</v>
      </c>
      <c r="J44" s="116"/>
      <c r="K44" s="116"/>
      <c r="L44" s="116"/>
      <c r="M44" s="36">
        <v>1</v>
      </c>
      <c r="N44" s="116"/>
      <c r="O44" s="116"/>
      <c r="P44" s="116"/>
      <c r="Q44" s="116"/>
      <c r="R44" s="116"/>
      <c r="S44" s="116"/>
      <c r="T44" s="116"/>
      <c r="U44" s="116"/>
      <c r="V44" s="116"/>
      <c r="W44" s="116"/>
      <c r="X44" s="220"/>
    </row>
    <row r="45" spans="1:24" ht="24" x14ac:dyDescent="0.2">
      <c r="A45" s="204"/>
      <c r="B45" s="204"/>
      <c r="C45" s="204"/>
      <c r="D45" s="204"/>
      <c r="E45" s="44" t="s">
        <v>59</v>
      </c>
      <c r="F45" s="74" t="s">
        <v>1057</v>
      </c>
      <c r="G45" s="34" t="s">
        <v>145</v>
      </c>
      <c r="H45" s="35">
        <v>1</v>
      </c>
      <c r="I45" s="77" t="s">
        <v>1058</v>
      </c>
      <c r="J45" s="116"/>
      <c r="K45" s="116"/>
      <c r="L45" s="116"/>
      <c r="M45" s="36">
        <v>1</v>
      </c>
      <c r="N45" s="116"/>
      <c r="O45" s="116"/>
      <c r="P45" s="116"/>
      <c r="Q45" s="116"/>
      <c r="R45" s="116"/>
      <c r="S45" s="116"/>
      <c r="T45" s="116"/>
      <c r="U45" s="116"/>
      <c r="V45" s="116"/>
      <c r="W45" s="116"/>
      <c r="X45" s="220"/>
    </row>
    <row r="46" spans="1:24" ht="24" x14ac:dyDescent="0.2">
      <c r="A46" s="204"/>
      <c r="B46" s="204"/>
      <c r="C46" s="204"/>
      <c r="D46" s="204"/>
      <c r="E46" s="44" t="s">
        <v>60</v>
      </c>
      <c r="F46" s="74" t="s">
        <v>1059</v>
      </c>
      <c r="G46" s="34" t="s">
        <v>145</v>
      </c>
      <c r="H46" s="35">
        <v>1</v>
      </c>
      <c r="I46" s="77" t="s">
        <v>1060</v>
      </c>
      <c r="J46" s="116"/>
      <c r="K46" s="116"/>
      <c r="L46" s="116"/>
      <c r="M46" s="36">
        <v>1</v>
      </c>
      <c r="N46" s="116"/>
      <c r="O46" s="116"/>
      <c r="P46" s="116"/>
      <c r="Q46" s="116"/>
      <c r="R46" s="116"/>
      <c r="S46" s="116"/>
      <c r="T46" s="116"/>
      <c r="U46" s="116"/>
      <c r="V46" s="116"/>
      <c r="W46" s="116"/>
      <c r="X46" s="220"/>
    </row>
    <row r="47" spans="1:24" ht="36" x14ac:dyDescent="0.2">
      <c r="A47" s="204"/>
      <c r="B47" s="204"/>
      <c r="C47" s="204"/>
      <c r="D47" s="204"/>
      <c r="E47" s="44" t="s">
        <v>61</v>
      </c>
      <c r="F47" s="74" t="s">
        <v>1061</v>
      </c>
      <c r="G47" s="34" t="s">
        <v>145</v>
      </c>
      <c r="H47" s="35">
        <v>1</v>
      </c>
      <c r="I47" s="78" t="s">
        <v>1062</v>
      </c>
      <c r="J47" s="116"/>
      <c r="K47" s="116"/>
      <c r="L47" s="116"/>
      <c r="M47" s="36">
        <v>1</v>
      </c>
      <c r="N47" s="116"/>
      <c r="O47" s="116"/>
      <c r="P47" s="116"/>
      <c r="Q47" s="116"/>
      <c r="R47" s="116"/>
      <c r="S47" s="116"/>
      <c r="T47" s="116"/>
      <c r="U47" s="116"/>
      <c r="V47" s="116"/>
      <c r="W47" s="116"/>
      <c r="X47" s="220"/>
    </row>
    <row r="48" spans="1:24" ht="15" x14ac:dyDescent="0.2">
      <c r="A48" s="204"/>
      <c r="B48" s="204"/>
      <c r="C48" s="204"/>
      <c r="D48" s="204"/>
      <c r="E48" s="44" t="s">
        <v>1079</v>
      </c>
      <c r="F48" s="203" t="s">
        <v>1064</v>
      </c>
      <c r="G48" s="34" t="s">
        <v>146</v>
      </c>
      <c r="H48" s="35">
        <v>1</v>
      </c>
      <c r="I48" s="78" t="s">
        <v>1080</v>
      </c>
      <c r="J48" s="116"/>
      <c r="K48" s="116"/>
      <c r="L48" s="116"/>
      <c r="M48" s="36"/>
      <c r="N48" s="116"/>
      <c r="O48" s="116"/>
      <c r="P48" s="116"/>
      <c r="Q48" s="116"/>
      <c r="R48" s="116"/>
      <c r="S48" s="116"/>
      <c r="T48" s="116"/>
      <c r="U48" s="116"/>
      <c r="V48" s="116"/>
      <c r="W48" s="116"/>
      <c r="X48" s="220"/>
    </row>
    <row r="49" spans="1:24" ht="48" x14ac:dyDescent="0.2">
      <c r="A49" s="152" t="s">
        <v>1072</v>
      </c>
      <c r="B49" s="152" t="s">
        <v>1073</v>
      </c>
      <c r="C49" s="152" t="s">
        <v>1074</v>
      </c>
      <c r="D49" s="152" t="s">
        <v>1075</v>
      </c>
      <c r="E49" s="43">
        <v>5</v>
      </c>
      <c r="F49" s="26" t="s">
        <v>1081</v>
      </c>
      <c r="G49" s="26"/>
      <c r="H49" s="61">
        <f>SUM(H50:H56)</f>
        <v>7</v>
      </c>
      <c r="I49" s="30"/>
      <c r="J49" s="37">
        <v>5</v>
      </c>
      <c r="K49" s="375">
        <v>70000000</v>
      </c>
      <c r="L49" s="27">
        <v>0</v>
      </c>
      <c r="M49" s="61">
        <f>SUM(M50:M56)</f>
        <v>6</v>
      </c>
      <c r="N49" s="375">
        <v>69969050</v>
      </c>
      <c r="O49" s="27"/>
      <c r="P49" s="89" t="s">
        <v>1082</v>
      </c>
      <c r="Q49" s="37">
        <v>14</v>
      </c>
      <c r="R49" s="32">
        <v>43984</v>
      </c>
      <c r="S49" s="32">
        <v>44045</v>
      </c>
      <c r="T49" s="61" t="e">
        <f>+J49-P49</f>
        <v>#VALUE!</v>
      </c>
      <c r="U49" s="62">
        <f>+M49/H49</f>
        <v>0.8571428571428571</v>
      </c>
      <c r="V49" s="62">
        <f>+Q49/J49</f>
        <v>2.8</v>
      </c>
      <c r="W49" s="62">
        <f>+N49/K49</f>
        <v>0.99955785714285716</v>
      </c>
      <c r="X49" s="220" t="s">
        <v>1083</v>
      </c>
    </row>
    <row r="50" spans="1:24" ht="24" x14ac:dyDescent="0.2">
      <c r="A50" s="204"/>
      <c r="B50" s="204"/>
      <c r="C50" s="204"/>
      <c r="D50" s="204"/>
      <c r="E50" s="44" t="s">
        <v>62</v>
      </c>
      <c r="F50" s="73" t="s">
        <v>1021</v>
      </c>
      <c r="G50" s="34" t="s">
        <v>145</v>
      </c>
      <c r="H50" s="35">
        <v>1</v>
      </c>
      <c r="I50" s="76" t="s">
        <v>143</v>
      </c>
      <c r="J50" s="116" t="s">
        <v>55</v>
      </c>
      <c r="K50" s="116"/>
      <c r="L50" s="116"/>
      <c r="M50" s="36">
        <v>1</v>
      </c>
      <c r="N50" s="116" t="s">
        <v>55</v>
      </c>
      <c r="O50" s="116"/>
      <c r="P50" s="116"/>
      <c r="Q50" s="116"/>
      <c r="R50" s="116"/>
      <c r="S50" s="116"/>
      <c r="T50" s="116"/>
      <c r="U50" s="116"/>
      <c r="V50" s="116"/>
      <c r="W50" s="116"/>
      <c r="X50" s="220"/>
    </row>
    <row r="51" spans="1:24" ht="15" x14ac:dyDescent="0.2">
      <c r="A51" s="204"/>
      <c r="B51" s="204"/>
      <c r="C51" s="204"/>
      <c r="D51" s="204"/>
      <c r="E51" s="44" t="s">
        <v>63</v>
      </c>
      <c r="F51" s="74" t="s">
        <v>139</v>
      </c>
      <c r="G51" s="34" t="s">
        <v>145</v>
      </c>
      <c r="H51" s="35">
        <v>1</v>
      </c>
      <c r="I51" s="77" t="s">
        <v>144</v>
      </c>
      <c r="J51" s="116"/>
      <c r="K51" s="116"/>
      <c r="L51" s="116"/>
      <c r="M51" s="36">
        <v>1</v>
      </c>
      <c r="N51" s="116"/>
      <c r="O51" s="116"/>
      <c r="P51" s="116"/>
      <c r="Q51" s="116"/>
      <c r="R51" s="116"/>
      <c r="S51" s="116"/>
      <c r="T51" s="116"/>
      <c r="U51" s="116"/>
      <c r="V51" s="116"/>
      <c r="W51" s="116"/>
      <c r="X51" s="220"/>
    </row>
    <row r="52" spans="1:24" ht="24" x14ac:dyDescent="0.2">
      <c r="A52" s="204"/>
      <c r="B52" s="204"/>
      <c r="C52" s="204"/>
      <c r="D52" s="204"/>
      <c r="E52" s="44" t="s">
        <v>64</v>
      </c>
      <c r="F52" s="74" t="s">
        <v>1055</v>
      </c>
      <c r="G52" s="34" t="s">
        <v>145</v>
      </c>
      <c r="H52" s="35">
        <v>1</v>
      </c>
      <c r="I52" s="77" t="s">
        <v>144</v>
      </c>
      <c r="J52" s="116"/>
      <c r="K52" s="116"/>
      <c r="L52" s="116"/>
      <c r="M52" s="36">
        <v>1</v>
      </c>
      <c r="N52" s="116"/>
      <c r="O52" s="116"/>
      <c r="P52" s="116"/>
      <c r="Q52" s="116"/>
      <c r="R52" s="116"/>
      <c r="S52" s="116"/>
      <c r="T52" s="116"/>
      <c r="U52" s="116"/>
      <c r="V52" s="116"/>
      <c r="W52" s="116"/>
      <c r="X52" s="220"/>
    </row>
    <row r="53" spans="1:24" ht="24" x14ac:dyDescent="0.2">
      <c r="A53" s="204"/>
      <c r="B53" s="204"/>
      <c r="C53" s="204"/>
      <c r="D53" s="204"/>
      <c r="E53" s="44" t="s">
        <v>65</v>
      </c>
      <c r="F53" s="74" t="s">
        <v>1057</v>
      </c>
      <c r="G53" s="34" t="s">
        <v>145</v>
      </c>
      <c r="H53" s="35">
        <v>1</v>
      </c>
      <c r="I53" s="77" t="s">
        <v>1058</v>
      </c>
      <c r="J53" s="116"/>
      <c r="K53" s="116"/>
      <c r="L53" s="116"/>
      <c r="M53" s="36">
        <v>1</v>
      </c>
      <c r="N53" s="116"/>
      <c r="O53" s="116"/>
      <c r="P53" s="116"/>
      <c r="Q53" s="116"/>
      <c r="R53" s="116"/>
      <c r="S53" s="116"/>
      <c r="T53" s="116"/>
      <c r="U53" s="116"/>
      <c r="V53" s="116"/>
      <c r="W53" s="116"/>
      <c r="X53" s="220"/>
    </row>
    <row r="54" spans="1:24" ht="24" x14ac:dyDescent="0.2">
      <c r="A54" s="204"/>
      <c r="B54" s="204"/>
      <c r="C54" s="204"/>
      <c r="D54" s="204"/>
      <c r="E54" s="44" t="s">
        <v>105</v>
      </c>
      <c r="F54" s="74" t="s">
        <v>1059</v>
      </c>
      <c r="G54" s="34" t="s">
        <v>145</v>
      </c>
      <c r="H54" s="35">
        <v>1</v>
      </c>
      <c r="I54" s="77" t="s">
        <v>1060</v>
      </c>
      <c r="J54" s="116"/>
      <c r="K54" s="116"/>
      <c r="L54" s="116"/>
      <c r="M54" s="36">
        <v>1</v>
      </c>
      <c r="N54" s="116"/>
      <c r="O54" s="116"/>
      <c r="P54" s="116"/>
      <c r="Q54" s="116"/>
      <c r="R54" s="116"/>
      <c r="S54" s="116"/>
      <c r="T54" s="116"/>
      <c r="U54" s="116"/>
      <c r="V54" s="116"/>
      <c r="W54" s="116"/>
      <c r="X54" s="220"/>
    </row>
    <row r="55" spans="1:24" ht="15" x14ac:dyDescent="0.2">
      <c r="A55" s="204"/>
      <c r="B55" s="204"/>
      <c r="C55" s="204"/>
      <c r="D55" s="204"/>
      <c r="E55" s="44" t="s">
        <v>1084</v>
      </c>
      <c r="F55" s="74" t="s">
        <v>1061</v>
      </c>
      <c r="G55" s="34" t="s">
        <v>145</v>
      </c>
      <c r="H55" s="35">
        <v>1</v>
      </c>
      <c r="I55" s="78" t="s">
        <v>1062</v>
      </c>
      <c r="J55" s="116"/>
      <c r="K55" s="116"/>
      <c r="L55" s="116"/>
      <c r="M55" s="36">
        <v>1</v>
      </c>
      <c r="N55" s="116"/>
      <c r="O55" s="116"/>
      <c r="P55" s="116"/>
      <c r="Q55" s="116"/>
      <c r="R55" s="116"/>
      <c r="S55" s="116"/>
      <c r="T55" s="116"/>
      <c r="U55" s="116"/>
      <c r="V55" s="116"/>
      <c r="W55" s="116"/>
      <c r="X55" s="220"/>
    </row>
    <row r="56" spans="1:24" ht="15" x14ac:dyDescent="0.2">
      <c r="A56" s="204"/>
      <c r="B56" s="204"/>
      <c r="C56" s="204"/>
      <c r="D56" s="204"/>
      <c r="E56" s="44" t="s">
        <v>1085</v>
      </c>
      <c r="F56" s="203" t="s">
        <v>1064</v>
      </c>
      <c r="G56" s="34" t="s">
        <v>146</v>
      </c>
      <c r="H56" s="35">
        <v>1</v>
      </c>
      <c r="I56" s="78" t="s">
        <v>1080</v>
      </c>
      <c r="J56" s="116"/>
      <c r="K56" s="116"/>
      <c r="L56" s="116"/>
      <c r="M56" s="36"/>
      <c r="N56" s="116"/>
      <c r="O56" s="116"/>
      <c r="P56" s="116"/>
      <c r="Q56" s="116"/>
      <c r="R56" s="116"/>
      <c r="S56" s="116"/>
      <c r="T56" s="116"/>
      <c r="U56" s="116"/>
      <c r="V56" s="116"/>
      <c r="W56" s="116"/>
      <c r="X56" s="220"/>
    </row>
    <row r="57" spans="1:24" ht="15.75" x14ac:dyDescent="0.2">
      <c r="A57" s="152"/>
      <c r="B57" s="152"/>
      <c r="C57" s="152"/>
      <c r="D57" s="152"/>
      <c r="E57" s="43">
        <v>6</v>
      </c>
      <c r="F57" s="26"/>
      <c r="G57" s="26"/>
      <c r="H57" s="61">
        <f>SUM(H58:H62)</f>
        <v>0</v>
      </c>
      <c r="I57" s="30"/>
      <c r="J57" s="30"/>
      <c r="K57" s="30"/>
      <c r="L57" s="27"/>
      <c r="M57" s="61">
        <f>SUM(M58:M62)</f>
        <v>0</v>
      </c>
      <c r="N57" s="27"/>
      <c r="O57" s="27"/>
      <c r="P57" s="37"/>
      <c r="Q57" s="37"/>
      <c r="R57" s="37"/>
      <c r="S57" s="37"/>
      <c r="T57" s="61">
        <f>+J57-P57</f>
        <v>0</v>
      </c>
      <c r="U57" s="62" t="e">
        <f>+M57/H57</f>
        <v>#DIV/0!</v>
      </c>
      <c r="V57" s="62" t="e">
        <f>+Q57/J57</f>
        <v>#DIV/0!</v>
      </c>
      <c r="W57" s="62" t="e">
        <f>+N57/K57</f>
        <v>#DIV/0!</v>
      </c>
      <c r="X57" s="220"/>
    </row>
    <row r="58" spans="1:24" ht="15" x14ac:dyDescent="0.2">
      <c r="A58" s="204"/>
      <c r="B58" s="204"/>
      <c r="C58" s="204"/>
      <c r="D58" s="204"/>
      <c r="E58" s="44" t="s">
        <v>66</v>
      </c>
      <c r="F58" s="33"/>
      <c r="G58" s="33"/>
      <c r="H58" s="36"/>
      <c r="I58" s="36"/>
      <c r="J58" s="116" t="s">
        <v>55</v>
      </c>
      <c r="K58" s="116"/>
      <c r="L58" s="116"/>
      <c r="M58" s="36"/>
      <c r="N58" s="116" t="s">
        <v>55</v>
      </c>
      <c r="O58" s="116"/>
      <c r="P58" s="116"/>
      <c r="Q58" s="116"/>
      <c r="R58" s="116"/>
      <c r="S58" s="116"/>
      <c r="T58" s="116"/>
      <c r="U58" s="116"/>
      <c r="V58" s="116"/>
      <c r="W58" s="116"/>
      <c r="X58" s="220"/>
    </row>
    <row r="59" spans="1:24" ht="15" x14ac:dyDescent="0.2">
      <c r="A59" s="204"/>
      <c r="B59" s="204"/>
      <c r="C59" s="204"/>
      <c r="D59" s="204"/>
      <c r="E59" s="44" t="s">
        <v>67</v>
      </c>
      <c r="F59" s="33"/>
      <c r="G59" s="33"/>
      <c r="H59" s="36"/>
      <c r="I59" s="36"/>
      <c r="J59" s="116"/>
      <c r="K59" s="116"/>
      <c r="L59" s="116"/>
      <c r="M59" s="36"/>
      <c r="N59" s="116"/>
      <c r="O59" s="116"/>
      <c r="P59" s="116"/>
      <c r="Q59" s="116"/>
      <c r="R59" s="116"/>
      <c r="S59" s="116"/>
      <c r="T59" s="116"/>
      <c r="U59" s="116"/>
      <c r="V59" s="116"/>
      <c r="W59" s="116"/>
      <c r="X59" s="220"/>
    </row>
    <row r="60" spans="1:24" ht="15" x14ac:dyDescent="0.2">
      <c r="A60" s="204"/>
      <c r="B60" s="204"/>
      <c r="C60" s="204"/>
      <c r="D60" s="204"/>
      <c r="E60" s="44" t="s">
        <v>68</v>
      </c>
      <c r="F60" s="33"/>
      <c r="G60" s="33"/>
      <c r="H60" s="36"/>
      <c r="I60" s="36"/>
      <c r="J60" s="116"/>
      <c r="K60" s="116"/>
      <c r="L60" s="116"/>
      <c r="M60" s="36"/>
      <c r="N60" s="116"/>
      <c r="O60" s="116"/>
      <c r="P60" s="116"/>
      <c r="Q60" s="116"/>
      <c r="R60" s="116"/>
      <c r="S60" s="116"/>
      <c r="T60" s="116"/>
      <c r="U60" s="116"/>
      <c r="V60" s="116"/>
      <c r="W60" s="116"/>
      <c r="X60" s="220"/>
    </row>
    <row r="61" spans="1:24" ht="15" x14ac:dyDescent="0.2">
      <c r="A61" s="204"/>
      <c r="B61" s="204"/>
      <c r="C61" s="204"/>
      <c r="D61" s="204"/>
      <c r="E61" s="44" t="s">
        <v>69</v>
      </c>
      <c r="F61" s="33"/>
      <c r="G61" s="33"/>
      <c r="H61" s="36"/>
      <c r="I61" s="36"/>
      <c r="J61" s="116"/>
      <c r="K61" s="116"/>
      <c r="L61" s="116"/>
      <c r="M61" s="36"/>
      <c r="N61" s="116"/>
      <c r="O61" s="116"/>
      <c r="P61" s="116"/>
      <c r="Q61" s="116"/>
      <c r="R61" s="116"/>
      <c r="S61" s="116"/>
      <c r="T61" s="116"/>
      <c r="U61" s="116"/>
      <c r="V61" s="116"/>
      <c r="W61" s="116"/>
      <c r="X61" s="220"/>
    </row>
    <row r="62" spans="1:24" ht="15" x14ac:dyDescent="0.2">
      <c r="A62" s="204"/>
      <c r="B62" s="204"/>
      <c r="C62" s="204"/>
      <c r="D62" s="204"/>
      <c r="E62" s="44" t="s">
        <v>106</v>
      </c>
      <c r="F62" s="33"/>
      <c r="G62" s="33"/>
      <c r="H62" s="36"/>
      <c r="I62" s="36"/>
      <c r="J62" s="116"/>
      <c r="K62" s="116"/>
      <c r="L62" s="116"/>
      <c r="M62" s="36"/>
      <c r="N62" s="116"/>
      <c r="O62" s="116"/>
      <c r="P62" s="116"/>
      <c r="Q62" s="116"/>
      <c r="R62" s="116"/>
      <c r="S62" s="116"/>
      <c r="T62" s="116"/>
      <c r="U62" s="116"/>
      <c r="V62" s="116"/>
      <c r="W62" s="116"/>
      <c r="X62" s="220"/>
    </row>
  </sheetData>
  <mergeCells count="75">
    <mergeCell ref="A57:A62"/>
    <mergeCell ref="B57:B62"/>
    <mergeCell ref="C57:C62"/>
    <mergeCell ref="D57:D62"/>
    <mergeCell ref="X57:X62"/>
    <mergeCell ref="J58:L62"/>
    <mergeCell ref="N58:W62"/>
    <mergeCell ref="A49:A56"/>
    <mergeCell ref="B49:B56"/>
    <mergeCell ref="C49:C56"/>
    <mergeCell ref="D49:D56"/>
    <mergeCell ref="X49:X56"/>
    <mergeCell ref="J50:L56"/>
    <mergeCell ref="N50:W56"/>
    <mergeCell ref="A41:A48"/>
    <mergeCell ref="B41:B48"/>
    <mergeCell ref="C41:C48"/>
    <mergeCell ref="D41:D48"/>
    <mergeCell ref="X41:X48"/>
    <mergeCell ref="J42:L48"/>
    <mergeCell ref="N42:W48"/>
    <mergeCell ref="X23:X31"/>
    <mergeCell ref="J24:L31"/>
    <mergeCell ref="N24:W31"/>
    <mergeCell ref="A32:A40"/>
    <mergeCell ref="B32:B40"/>
    <mergeCell ref="C32:C40"/>
    <mergeCell ref="D32:D40"/>
    <mergeCell ref="X32:X40"/>
    <mergeCell ref="J33:L40"/>
    <mergeCell ref="N33:W40"/>
    <mergeCell ref="J15:L22"/>
    <mergeCell ref="N15:W22"/>
    <mergeCell ref="A23:A31"/>
    <mergeCell ref="B23:B31"/>
    <mergeCell ref="C23:C31"/>
    <mergeCell ref="D23:D31"/>
    <mergeCell ref="U11:U12"/>
    <mergeCell ref="V11:V12"/>
    <mergeCell ref="W11:W12"/>
    <mergeCell ref="A13:D13"/>
    <mergeCell ref="E13:F13"/>
    <mergeCell ref="X13:X22"/>
    <mergeCell ref="A14:A22"/>
    <mergeCell ref="B14:B22"/>
    <mergeCell ref="C14:C22"/>
    <mergeCell ref="D14:D22"/>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4"/>
  <sheetViews>
    <sheetView workbookViewId="0">
      <selection activeCell="E14" sqref="E14"/>
    </sheetView>
  </sheetViews>
  <sheetFormatPr baseColWidth="10" defaultRowHeight="12.75" x14ac:dyDescent="0.2"/>
  <cols>
    <col min="6" max="6" width="35.85546875" customWidth="1"/>
    <col min="11" max="11" width="22.5703125" customWidth="1"/>
    <col min="12" max="12" width="22.28515625" customWidth="1"/>
    <col min="14" max="14" width="24.7109375" customWidth="1"/>
    <col min="15" max="15" width="23.5703125" customWidth="1"/>
    <col min="24" max="24" width="57.5703125" customWidth="1"/>
  </cols>
  <sheetData>
    <row r="1" spans="1:24"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24"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24" x14ac:dyDescent="0.2">
      <c r="A3" s="124"/>
      <c r="B3" s="124"/>
      <c r="C3" s="124"/>
      <c r="D3" s="123" t="s">
        <v>159</v>
      </c>
      <c r="E3" s="123"/>
      <c r="F3" s="123"/>
      <c r="G3" s="123"/>
      <c r="H3" s="123"/>
      <c r="I3" s="123"/>
      <c r="J3" s="123"/>
      <c r="K3" s="123"/>
      <c r="L3" s="123"/>
      <c r="M3" s="123"/>
      <c r="N3" s="123"/>
      <c r="O3" s="123"/>
      <c r="P3" s="123"/>
      <c r="Q3" s="123"/>
      <c r="R3" s="123"/>
      <c r="S3" s="123"/>
      <c r="T3" s="123"/>
      <c r="U3" s="123"/>
      <c r="V3" s="123"/>
      <c r="W3" s="123"/>
      <c r="X3" s="123"/>
    </row>
    <row r="4" spans="1:24"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24"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24"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24" ht="13.5" thickBot="1" x14ac:dyDescent="0.25">
      <c r="A7" s="125"/>
      <c r="B7" s="125"/>
      <c r="C7" s="125"/>
      <c r="D7" s="49"/>
      <c r="E7" s="49"/>
      <c r="F7" s="49"/>
      <c r="G7" s="49"/>
      <c r="H7" s="49"/>
      <c r="I7" s="49"/>
      <c r="J7" s="49"/>
      <c r="K7" s="49"/>
      <c r="L7" s="49"/>
      <c r="M7" s="49"/>
      <c r="N7" s="49"/>
      <c r="O7" s="49"/>
      <c r="P7" s="49"/>
      <c r="Q7" s="49"/>
      <c r="R7" s="49"/>
      <c r="S7" s="49"/>
      <c r="T7" s="49"/>
      <c r="U7" s="49"/>
      <c r="V7" s="49"/>
      <c r="W7" s="49"/>
      <c r="X7" s="49"/>
    </row>
    <row r="8" spans="1:24" ht="13.5" thickTop="1" x14ac:dyDescent="0.2">
      <c r="A8" s="51"/>
      <c r="B8" s="51"/>
      <c r="C8" s="51"/>
      <c r="D8" s="52"/>
      <c r="E8" s="50"/>
      <c r="F8" s="50"/>
      <c r="G8" s="50"/>
      <c r="H8" s="50"/>
      <c r="I8" s="50"/>
      <c r="J8" s="50"/>
      <c r="K8" s="50"/>
      <c r="L8" s="50"/>
      <c r="M8" s="50"/>
      <c r="N8" s="50"/>
      <c r="O8" s="50"/>
      <c r="P8" s="50"/>
      <c r="Q8" s="50"/>
      <c r="R8" s="50"/>
      <c r="S8" s="50"/>
      <c r="T8" s="50"/>
      <c r="U8" s="50"/>
      <c r="V8" s="50"/>
      <c r="W8" s="50"/>
      <c r="X8" s="50"/>
    </row>
    <row r="9" spans="1:24"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4" ht="35.25" customHeight="1"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4" x14ac:dyDescent="0.2">
      <c r="A11" s="137" t="s">
        <v>35</v>
      </c>
      <c r="B11" s="136" t="s">
        <v>36</v>
      </c>
      <c r="C11" s="136" t="s">
        <v>29</v>
      </c>
      <c r="D11" s="117" t="s">
        <v>41</v>
      </c>
      <c r="E11" s="117" t="s">
        <v>0</v>
      </c>
      <c r="F11" s="117" t="s">
        <v>4</v>
      </c>
      <c r="G11" s="117" t="s">
        <v>11</v>
      </c>
      <c r="H11" s="117" t="s">
        <v>126</v>
      </c>
      <c r="I11" s="117" t="s">
        <v>107</v>
      </c>
      <c r="J11" s="117" t="s">
        <v>108</v>
      </c>
      <c r="K11" s="117" t="s">
        <v>397</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4" ht="24" x14ac:dyDescent="0.2">
      <c r="A12" s="137"/>
      <c r="B12" s="136"/>
      <c r="C12" s="136"/>
      <c r="D12" s="117"/>
      <c r="E12" s="117"/>
      <c r="F12" s="117"/>
      <c r="G12" s="117"/>
      <c r="H12" s="117"/>
      <c r="I12" s="117"/>
      <c r="J12" s="117"/>
      <c r="K12" s="117"/>
      <c r="L12" s="117"/>
      <c r="M12" s="118"/>
      <c r="N12" s="118"/>
      <c r="O12" s="118"/>
      <c r="P12" s="118"/>
      <c r="Q12" s="118"/>
      <c r="R12" s="94" t="s">
        <v>32</v>
      </c>
      <c r="S12" s="94" t="s">
        <v>33</v>
      </c>
      <c r="T12" s="119"/>
      <c r="U12" s="119"/>
      <c r="V12" s="138"/>
      <c r="W12" s="138"/>
      <c r="X12" s="139"/>
    </row>
    <row r="13" spans="1:24" ht="18" x14ac:dyDescent="0.25">
      <c r="A13" s="140" t="s">
        <v>149</v>
      </c>
      <c r="B13" s="140"/>
      <c r="C13" s="140"/>
      <c r="D13" s="140"/>
      <c r="E13" s="134" t="s">
        <v>76</v>
      </c>
      <c r="F13" s="135"/>
      <c r="G13" s="63"/>
      <c r="H13" s="61">
        <f>H14+H20+H26+H32</f>
        <v>34</v>
      </c>
      <c r="I13" s="64"/>
      <c r="J13" s="64"/>
      <c r="K13" s="197">
        <f>K14+K20+K26+K32</f>
        <v>15920472826</v>
      </c>
      <c r="L13" s="79">
        <f>L14+L26+L32+L42</f>
        <v>786522450</v>
      </c>
      <c r="M13" s="61">
        <f>M14+M20+M26+M32</f>
        <v>19</v>
      </c>
      <c r="N13" s="197">
        <f>N14+N20+N26+N32</f>
        <v>14860472826</v>
      </c>
      <c r="O13" s="197">
        <f>O14+O20+O26+O32</f>
        <v>786522450</v>
      </c>
      <c r="P13" s="66" t="s">
        <v>5</v>
      </c>
      <c r="Q13" s="68"/>
      <c r="R13" s="69"/>
      <c r="S13" s="69"/>
      <c r="T13" s="61">
        <f>+J13-Q13</f>
        <v>0</v>
      </c>
      <c r="U13" s="61" t="e">
        <f>+(U14+#REF!+U20+U26+U32+U42)/5</f>
        <v>#REF!</v>
      </c>
      <c r="V13" s="61" t="e">
        <f>+(V14+#REF!+V20+V26+V32+V42)/5</f>
        <v>#REF!</v>
      </c>
      <c r="W13" s="61" t="e">
        <f>+(W14+#REF!+W20+W26+W32+W42)/5</f>
        <v>#REF!</v>
      </c>
      <c r="X13" s="149" t="s">
        <v>1086</v>
      </c>
    </row>
    <row r="14" spans="1:24" ht="36" x14ac:dyDescent="0.2">
      <c r="A14" s="376" t="s">
        <v>1087</v>
      </c>
      <c r="B14" s="152"/>
      <c r="C14" s="152" t="s">
        <v>1088</v>
      </c>
      <c r="D14" s="152" t="s">
        <v>1089</v>
      </c>
      <c r="E14" s="43">
        <v>1</v>
      </c>
      <c r="F14" s="26" t="s">
        <v>1090</v>
      </c>
      <c r="G14" s="26"/>
      <c r="H14" s="61">
        <f>SUM(H15:H19)</f>
        <v>8</v>
      </c>
      <c r="I14" s="27" t="s">
        <v>1091</v>
      </c>
      <c r="J14" s="27">
        <v>21</v>
      </c>
      <c r="K14" s="28">
        <v>1584310875</v>
      </c>
      <c r="L14" s="28">
        <v>786522450</v>
      </c>
      <c r="M14" s="61">
        <f>SUM(M15:M19)</f>
        <v>8</v>
      </c>
      <c r="N14" s="28">
        <v>1584310875</v>
      </c>
      <c r="O14" s="28">
        <v>786522450</v>
      </c>
      <c r="P14" s="30" t="s">
        <v>1092</v>
      </c>
      <c r="Q14" s="31">
        <v>21</v>
      </c>
      <c r="R14" s="32">
        <v>43831</v>
      </c>
      <c r="S14" s="32">
        <v>44196</v>
      </c>
      <c r="T14" s="61">
        <f>+J14-Q14</f>
        <v>0</v>
      </c>
      <c r="U14" s="62">
        <f>+M14/H14</f>
        <v>1</v>
      </c>
      <c r="V14" s="62">
        <f>+Q14/J14</f>
        <v>1</v>
      </c>
      <c r="W14" s="62">
        <f>+N14/K14</f>
        <v>1</v>
      </c>
      <c r="X14" s="150"/>
    </row>
    <row r="15" spans="1:24" ht="36" x14ac:dyDescent="0.2">
      <c r="A15" s="377"/>
      <c r="B15" s="204"/>
      <c r="C15" s="204"/>
      <c r="D15" s="204"/>
      <c r="E15" s="44" t="s">
        <v>31</v>
      </c>
      <c r="F15" s="73" t="s">
        <v>138</v>
      </c>
      <c r="G15" s="34" t="s">
        <v>145</v>
      </c>
      <c r="H15" s="35">
        <v>1</v>
      </c>
      <c r="I15" s="76" t="s">
        <v>143</v>
      </c>
      <c r="J15" s="116" t="s">
        <v>28</v>
      </c>
      <c r="K15" s="131"/>
      <c r="L15" s="131"/>
      <c r="M15" s="36">
        <v>1</v>
      </c>
      <c r="N15" s="116" t="s">
        <v>28</v>
      </c>
      <c r="O15" s="116"/>
      <c r="P15" s="116"/>
      <c r="Q15" s="116"/>
      <c r="R15" s="116"/>
      <c r="S15" s="116"/>
      <c r="T15" s="116"/>
      <c r="U15" s="116"/>
      <c r="V15" s="116"/>
      <c r="W15" s="116"/>
      <c r="X15" s="150"/>
    </row>
    <row r="16" spans="1:24" ht="24" x14ac:dyDescent="0.2">
      <c r="A16" s="377"/>
      <c r="B16" s="204"/>
      <c r="C16" s="204"/>
      <c r="D16" s="204"/>
      <c r="E16" s="44" t="s">
        <v>26</v>
      </c>
      <c r="F16" s="74" t="s">
        <v>139</v>
      </c>
      <c r="G16" s="34" t="s">
        <v>145</v>
      </c>
      <c r="H16" s="35">
        <v>1</v>
      </c>
      <c r="I16" s="77" t="s">
        <v>144</v>
      </c>
      <c r="J16" s="131"/>
      <c r="K16" s="131"/>
      <c r="L16" s="131"/>
      <c r="M16" s="36">
        <v>1</v>
      </c>
      <c r="N16" s="116"/>
      <c r="O16" s="116"/>
      <c r="P16" s="116"/>
      <c r="Q16" s="116"/>
      <c r="R16" s="116"/>
      <c r="S16" s="116"/>
      <c r="T16" s="116"/>
      <c r="U16" s="116"/>
      <c r="V16" s="116"/>
      <c r="W16" s="116"/>
      <c r="X16" s="150"/>
    </row>
    <row r="17" spans="1:24" ht="24" x14ac:dyDescent="0.2">
      <c r="A17" s="377"/>
      <c r="B17" s="204"/>
      <c r="C17" s="204"/>
      <c r="D17" s="204"/>
      <c r="E17" s="44" t="s">
        <v>27</v>
      </c>
      <c r="F17" s="74" t="s">
        <v>140</v>
      </c>
      <c r="G17" s="34" t="s">
        <v>145</v>
      </c>
      <c r="H17" s="35">
        <v>1</v>
      </c>
      <c r="I17" s="76" t="s">
        <v>143</v>
      </c>
      <c r="J17" s="131"/>
      <c r="K17" s="131"/>
      <c r="L17" s="131"/>
      <c r="M17" s="36">
        <v>1</v>
      </c>
      <c r="N17" s="116"/>
      <c r="O17" s="116"/>
      <c r="P17" s="116"/>
      <c r="Q17" s="116"/>
      <c r="R17" s="116"/>
      <c r="S17" s="116"/>
      <c r="T17" s="116"/>
      <c r="U17" s="116"/>
      <c r="V17" s="116"/>
      <c r="W17" s="116"/>
      <c r="X17" s="150"/>
    </row>
    <row r="18" spans="1:24" ht="24" x14ac:dyDescent="0.2">
      <c r="A18" s="377"/>
      <c r="B18" s="204"/>
      <c r="C18" s="204"/>
      <c r="D18" s="204"/>
      <c r="E18" s="44" t="s">
        <v>51</v>
      </c>
      <c r="F18" s="74" t="s">
        <v>141</v>
      </c>
      <c r="G18" s="34" t="s">
        <v>145</v>
      </c>
      <c r="H18" s="35">
        <v>1</v>
      </c>
      <c r="I18" s="77" t="s">
        <v>143</v>
      </c>
      <c r="J18" s="131"/>
      <c r="K18" s="131"/>
      <c r="L18" s="131"/>
      <c r="M18" s="36">
        <v>1</v>
      </c>
      <c r="N18" s="116"/>
      <c r="O18" s="116"/>
      <c r="P18" s="116"/>
      <c r="Q18" s="116"/>
      <c r="R18" s="116"/>
      <c r="S18" s="116"/>
      <c r="T18" s="116"/>
      <c r="U18" s="116"/>
      <c r="V18" s="116"/>
      <c r="W18" s="116"/>
      <c r="X18" s="150"/>
    </row>
    <row r="19" spans="1:24" ht="24" x14ac:dyDescent="0.2">
      <c r="A19" s="377"/>
      <c r="B19" s="204"/>
      <c r="C19" s="204"/>
      <c r="D19" s="204"/>
      <c r="E19" s="44" t="s">
        <v>142</v>
      </c>
      <c r="F19" s="75" t="s">
        <v>147</v>
      </c>
      <c r="G19" s="34" t="s">
        <v>1093</v>
      </c>
      <c r="H19" s="35">
        <v>4</v>
      </c>
      <c r="I19" s="78" t="s">
        <v>148</v>
      </c>
      <c r="J19" s="131"/>
      <c r="K19" s="131"/>
      <c r="L19" s="131"/>
      <c r="M19" s="36">
        <v>4</v>
      </c>
      <c r="N19" s="116"/>
      <c r="O19" s="116"/>
      <c r="P19" s="116"/>
      <c r="Q19" s="116"/>
      <c r="R19" s="116"/>
      <c r="S19" s="116"/>
      <c r="T19" s="116"/>
      <c r="U19" s="116"/>
      <c r="V19" s="116"/>
      <c r="W19" s="116"/>
      <c r="X19" s="151"/>
    </row>
    <row r="20" spans="1:24" ht="36" x14ac:dyDescent="0.2">
      <c r="A20" s="376" t="s">
        <v>1087</v>
      </c>
      <c r="B20" s="152"/>
      <c r="C20" s="152" t="s">
        <v>1088</v>
      </c>
      <c r="D20" s="152" t="s">
        <v>1089</v>
      </c>
      <c r="E20" s="43">
        <v>2</v>
      </c>
      <c r="F20" s="57" t="s">
        <v>1094</v>
      </c>
      <c r="G20" s="26"/>
      <c r="H20" s="61">
        <f>SUM(H21:H25)</f>
        <v>8</v>
      </c>
      <c r="I20" s="27" t="s">
        <v>1091</v>
      </c>
      <c r="J20" s="27">
        <v>51</v>
      </c>
      <c r="K20" s="28">
        <v>13276161951</v>
      </c>
      <c r="L20" s="27">
        <v>0</v>
      </c>
      <c r="M20" s="61">
        <f>SUM(M21:M25)</f>
        <v>8</v>
      </c>
      <c r="N20" s="28">
        <v>13276161951</v>
      </c>
      <c r="O20" s="29">
        <v>0</v>
      </c>
      <c r="P20" s="30" t="s">
        <v>1095</v>
      </c>
      <c r="Q20" s="31">
        <v>51</v>
      </c>
      <c r="R20" s="32">
        <v>43831</v>
      </c>
      <c r="S20" s="32">
        <v>44196</v>
      </c>
      <c r="T20" s="61">
        <f>+J20-Q20</f>
        <v>0</v>
      </c>
      <c r="U20" s="62">
        <f>+M20/H20</f>
        <v>1</v>
      </c>
      <c r="V20" s="62">
        <f>+Q20/J20</f>
        <v>1</v>
      </c>
      <c r="W20" s="62">
        <f>+N20/K20</f>
        <v>1</v>
      </c>
      <c r="X20" s="149" t="s">
        <v>1096</v>
      </c>
    </row>
    <row r="21" spans="1:24" ht="36" x14ac:dyDescent="0.2">
      <c r="A21" s="377"/>
      <c r="B21" s="204"/>
      <c r="C21" s="204"/>
      <c r="D21" s="204"/>
      <c r="E21" s="44" t="s">
        <v>31</v>
      </c>
      <c r="F21" s="73" t="s">
        <v>138</v>
      </c>
      <c r="G21" s="34" t="s">
        <v>145</v>
      </c>
      <c r="H21" s="35">
        <v>1</v>
      </c>
      <c r="I21" s="76" t="s">
        <v>143</v>
      </c>
      <c r="J21" s="116" t="s">
        <v>28</v>
      </c>
      <c r="K21" s="131"/>
      <c r="L21" s="131"/>
      <c r="M21" s="36">
        <v>1</v>
      </c>
      <c r="N21" s="116" t="s">
        <v>28</v>
      </c>
      <c r="O21" s="116"/>
      <c r="P21" s="116"/>
      <c r="Q21" s="116"/>
      <c r="R21" s="116"/>
      <c r="S21" s="116"/>
      <c r="T21" s="116"/>
      <c r="U21" s="116"/>
      <c r="V21" s="116"/>
      <c r="W21" s="116"/>
      <c r="X21" s="150"/>
    </row>
    <row r="22" spans="1:24" ht="24" x14ac:dyDescent="0.2">
      <c r="A22" s="377"/>
      <c r="B22" s="204"/>
      <c r="C22" s="204"/>
      <c r="D22" s="204"/>
      <c r="E22" s="44" t="s">
        <v>26</v>
      </c>
      <c r="F22" s="74" t="s">
        <v>139</v>
      </c>
      <c r="G22" s="34" t="s">
        <v>145</v>
      </c>
      <c r="H22" s="35">
        <v>1</v>
      </c>
      <c r="I22" s="77" t="s">
        <v>144</v>
      </c>
      <c r="J22" s="131"/>
      <c r="K22" s="131"/>
      <c r="L22" s="131"/>
      <c r="M22" s="36">
        <v>1</v>
      </c>
      <c r="N22" s="116"/>
      <c r="O22" s="116"/>
      <c r="P22" s="116"/>
      <c r="Q22" s="116"/>
      <c r="R22" s="116"/>
      <c r="S22" s="116"/>
      <c r="T22" s="116"/>
      <c r="U22" s="116"/>
      <c r="V22" s="116"/>
      <c r="W22" s="116"/>
      <c r="X22" s="150"/>
    </row>
    <row r="23" spans="1:24" ht="24" x14ac:dyDescent="0.2">
      <c r="A23" s="377"/>
      <c r="B23" s="204"/>
      <c r="C23" s="204"/>
      <c r="D23" s="204"/>
      <c r="E23" s="44" t="s">
        <v>27</v>
      </c>
      <c r="F23" s="74" t="s">
        <v>140</v>
      </c>
      <c r="G23" s="34" t="s">
        <v>145</v>
      </c>
      <c r="H23" s="35">
        <v>1</v>
      </c>
      <c r="I23" s="77" t="s">
        <v>143</v>
      </c>
      <c r="J23" s="131"/>
      <c r="K23" s="131"/>
      <c r="L23" s="131"/>
      <c r="M23" s="36">
        <v>1</v>
      </c>
      <c r="N23" s="116"/>
      <c r="O23" s="116"/>
      <c r="P23" s="116"/>
      <c r="Q23" s="116"/>
      <c r="R23" s="116"/>
      <c r="S23" s="116"/>
      <c r="T23" s="116"/>
      <c r="U23" s="116"/>
      <c r="V23" s="116"/>
      <c r="W23" s="116"/>
      <c r="X23" s="150"/>
    </row>
    <row r="24" spans="1:24" ht="24" x14ac:dyDescent="0.2">
      <c r="A24" s="377"/>
      <c r="B24" s="204"/>
      <c r="C24" s="204"/>
      <c r="D24" s="204"/>
      <c r="E24" s="44" t="s">
        <v>51</v>
      </c>
      <c r="F24" s="74" t="s">
        <v>141</v>
      </c>
      <c r="G24" s="34" t="s">
        <v>145</v>
      </c>
      <c r="H24" s="35">
        <v>1</v>
      </c>
      <c r="I24" s="77" t="s">
        <v>143</v>
      </c>
      <c r="J24" s="131"/>
      <c r="K24" s="131"/>
      <c r="L24" s="131"/>
      <c r="M24" s="36">
        <v>1</v>
      </c>
      <c r="N24" s="116"/>
      <c r="O24" s="116"/>
      <c r="P24" s="116"/>
      <c r="Q24" s="116"/>
      <c r="R24" s="116"/>
      <c r="S24" s="116"/>
      <c r="T24" s="116"/>
      <c r="U24" s="116"/>
      <c r="V24" s="116"/>
      <c r="W24" s="116"/>
      <c r="X24" s="150"/>
    </row>
    <row r="25" spans="1:24" ht="24" x14ac:dyDescent="0.2">
      <c r="A25" s="377"/>
      <c r="B25" s="204"/>
      <c r="C25" s="204"/>
      <c r="D25" s="204"/>
      <c r="E25" s="44" t="s">
        <v>142</v>
      </c>
      <c r="F25" s="75" t="s">
        <v>147</v>
      </c>
      <c r="G25" s="34" t="s">
        <v>1093</v>
      </c>
      <c r="H25" s="35">
        <v>4</v>
      </c>
      <c r="I25" s="78" t="s">
        <v>148</v>
      </c>
      <c r="J25" s="131"/>
      <c r="K25" s="131"/>
      <c r="L25" s="131"/>
      <c r="M25" s="36">
        <v>4</v>
      </c>
      <c r="N25" s="116"/>
      <c r="O25" s="116"/>
      <c r="P25" s="116"/>
      <c r="Q25" s="116"/>
      <c r="R25" s="116"/>
      <c r="S25" s="116"/>
      <c r="T25" s="116"/>
      <c r="U25" s="116"/>
      <c r="V25" s="116"/>
      <c r="W25" s="116"/>
      <c r="X25" s="150"/>
    </row>
    <row r="26" spans="1:24" ht="36" x14ac:dyDescent="0.2">
      <c r="A26" s="376" t="s">
        <v>1087</v>
      </c>
      <c r="B26" s="152"/>
      <c r="C26" s="152" t="s">
        <v>1088</v>
      </c>
      <c r="D26" s="152" t="s">
        <v>1089</v>
      </c>
      <c r="E26" s="43">
        <v>3</v>
      </c>
      <c r="F26" s="57" t="s">
        <v>1097</v>
      </c>
      <c r="G26" s="26"/>
      <c r="H26" s="61">
        <f>SUM(H27:H31)</f>
        <v>8</v>
      </c>
      <c r="I26" s="27" t="s">
        <v>1091</v>
      </c>
      <c r="J26" s="27">
        <v>33</v>
      </c>
      <c r="K26" s="28">
        <v>1060000000</v>
      </c>
      <c r="L26" s="27">
        <v>0</v>
      </c>
      <c r="M26" s="61">
        <f>SUM(M27:M31)</f>
        <v>3</v>
      </c>
      <c r="N26" s="29">
        <v>0</v>
      </c>
      <c r="O26" s="29">
        <v>0</v>
      </c>
      <c r="P26" s="30" t="s">
        <v>1098</v>
      </c>
      <c r="Q26" s="31">
        <v>0</v>
      </c>
      <c r="R26" s="32">
        <v>43831</v>
      </c>
      <c r="S26" s="32">
        <v>44196</v>
      </c>
      <c r="T26" s="61">
        <f>+J26-Q26</f>
        <v>33</v>
      </c>
      <c r="U26" s="62">
        <v>0</v>
      </c>
      <c r="V26" s="62">
        <f>+Q26/J26</f>
        <v>0</v>
      </c>
      <c r="W26" s="62">
        <f>+N26/K26</f>
        <v>0</v>
      </c>
      <c r="X26" s="149" t="s">
        <v>1099</v>
      </c>
    </row>
    <row r="27" spans="1:24" ht="36" x14ac:dyDescent="0.2">
      <c r="A27" s="377"/>
      <c r="B27" s="204"/>
      <c r="C27" s="204"/>
      <c r="D27" s="204"/>
      <c r="E27" s="44" t="s">
        <v>31</v>
      </c>
      <c r="F27" s="73" t="s">
        <v>138</v>
      </c>
      <c r="G27" s="34" t="s">
        <v>145</v>
      </c>
      <c r="H27" s="35">
        <v>1</v>
      </c>
      <c r="I27" s="76" t="s">
        <v>143</v>
      </c>
      <c r="J27" s="116" t="s">
        <v>28</v>
      </c>
      <c r="K27" s="131"/>
      <c r="L27" s="131"/>
      <c r="M27" s="36">
        <v>1</v>
      </c>
      <c r="N27" s="116" t="s">
        <v>28</v>
      </c>
      <c r="O27" s="116"/>
      <c r="P27" s="116"/>
      <c r="Q27" s="116"/>
      <c r="R27" s="116"/>
      <c r="S27" s="116"/>
      <c r="T27" s="116"/>
      <c r="U27" s="116"/>
      <c r="V27" s="116"/>
      <c r="W27" s="116"/>
      <c r="X27" s="150"/>
    </row>
    <row r="28" spans="1:24" ht="24" x14ac:dyDescent="0.2">
      <c r="A28" s="377"/>
      <c r="B28" s="204"/>
      <c r="C28" s="204"/>
      <c r="D28" s="204"/>
      <c r="E28" s="44" t="s">
        <v>26</v>
      </c>
      <c r="F28" s="74" t="s">
        <v>139</v>
      </c>
      <c r="G28" s="34" t="s">
        <v>145</v>
      </c>
      <c r="H28" s="35">
        <v>1</v>
      </c>
      <c r="I28" s="77" t="s">
        <v>144</v>
      </c>
      <c r="J28" s="131"/>
      <c r="K28" s="131"/>
      <c r="L28" s="131"/>
      <c r="M28" s="36">
        <v>1</v>
      </c>
      <c r="N28" s="116"/>
      <c r="O28" s="116"/>
      <c r="P28" s="116"/>
      <c r="Q28" s="116"/>
      <c r="R28" s="116"/>
      <c r="S28" s="116"/>
      <c r="T28" s="116"/>
      <c r="U28" s="116"/>
      <c r="V28" s="116"/>
      <c r="W28" s="116"/>
      <c r="X28" s="150"/>
    </row>
    <row r="29" spans="1:24" ht="24" x14ac:dyDescent="0.2">
      <c r="A29" s="377"/>
      <c r="B29" s="204"/>
      <c r="C29" s="204"/>
      <c r="D29" s="204"/>
      <c r="E29" s="44" t="s">
        <v>27</v>
      </c>
      <c r="F29" s="74" t="s">
        <v>140</v>
      </c>
      <c r="G29" s="34" t="s">
        <v>145</v>
      </c>
      <c r="H29" s="35">
        <v>1</v>
      </c>
      <c r="I29" s="77" t="s">
        <v>143</v>
      </c>
      <c r="J29" s="131"/>
      <c r="K29" s="131"/>
      <c r="L29" s="131"/>
      <c r="M29" s="36">
        <v>1</v>
      </c>
      <c r="N29" s="116"/>
      <c r="O29" s="116"/>
      <c r="P29" s="116"/>
      <c r="Q29" s="116"/>
      <c r="R29" s="116"/>
      <c r="S29" s="116"/>
      <c r="T29" s="116"/>
      <c r="U29" s="116"/>
      <c r="V29" s="116"/>
      <c r="W29" s="116"/>
      <c r="X29" s="150"/>
    </row>
    <row r="30" spans="1:24" ht="24" x14ac:dyDescent="0.2">
      <c r="A30" s="377"/>
      <c r="B30" s="204"/>
      <c r="C30" s="204"/>
      <c r="D30" s="204"/>
      <c r="E30" s="44" t="s">
        <v>51</v>
      </c>
      <c r="F30" s="74" t="s">
        <v>141</v>
      </c>
      <c r="G30" s="34" t="s">
        <v>145</v>
      </c>
      <c r="H30" s="35">
        <v>1</v>
      </c>
      <c r="I30" s="77" t="s">
        <v>143</v>
      </c>
      <c r="J30" s="131"/>
      <c r="K30" s="131"/>
      <c r="L30" s="131"/>
      <c r="M30" s="36">
        <v>0</v>
      </c>
      <c r="N30" s="116"/>
      <c r="O30" s="116"/>
      <c r="P30" s="116"/>
      <c r="Q30" s="116"/>
      <c r="R30" s="116"/>
      <c r="S30" s="116"/>
      <c r="T30" s="116"/>
      <c r="U30" s="116"/>
      <c r="V30" s="116"/>
      <c r="W30" s="116"/>
      <c r="X30" s="150"/>
    </row>
    <row r="31" spans="1:24" ht="24" x14ac:dyDescent="0.2">
      <c r="A31" s="377"/>
      <c r="B31" s="204"/>
      <c r="C31" s="204"/>
      <c r="D31" s="204"/>
      <c r="E31" s="44" t="s">
        <v>142</v>
      </c>
      <c r="F31" s="75" t="s">
        <v>147</v>
      </c>
      <c r="G31" s="34" t="s">
        <v>1093</v>
      </c>
      <c r="H31" s="35">
        <v>4</v>
      </c>
      <c r="I31" s="78" t="s">
        <v>148</v>
      </c>
      <c r="J31" s="131"/>
      <c r="K31" s="131"/>
      <c r="L31" s="131"/>
      <c r="M31" s="36">
        <v>0</v>
      </c>
      <c r="N31" s="116"/>
      <c r="O31" s="116"/>
      <c r="P31" s="116"/>
      <c r="Q31" s="116"/>
      <c r="R31" s="116"/>
      <c r="S31" s="116"/>
      <c r="T31" s="116"/>
      <c r="U31" s="116"/>
      <c r="V31" s="116"/>
      <c r="W31" s="116"/>
      <c r="X31" s="150"/>
    </row>
    <row r="32" spans="1:24" ht="36" x14ac:dyDescent="0.2">
      <c r="A32" s="378" t="s">
        <v>1100</v>
      </c>
      <c r="B32" s="379"/>
      <c r="C32" s="380" t="s">
        <v>1101</v>
      </c>
      <c r="D32" s="381" t="s">
        <v>1102</v>
      </c>
      <c r="E32" s="43">
        <v>4</v>
      </c>
      <c r="F32" s="57" t="s">
        <v>1103</v>
      </c>
      <c r="G32" s="26"/>
      <c r="H32" s="61">
        <f>SUM(H33:H41)</f>
        <v>10</v>
      </c>
      <c r="I32" s="30" t="s">
        <v>1104</v>
      </c>
      <c r="J32" s="30">
        <v>0</v>
      </c>
      <c r="K32" s="28">
        <v>0</v>
      </c>
      <c r="L32" s="27"/>
      <c r="M32" s="61">
        <f>SUM(M33:M41)</f>
        <v>0</v>
      </c>
      <c r="N32" s="29">
        <v>0</v>
      </c>
      <c r="O32" s="27"/>
      <c r="P32" s="37">
        <v>0</v>
      </c>
      <c r="Q32" s="37">
        <v>0</v>
      </c>
      <c r="R32" s="32">
        <v>0</v>
      </c>
      <c r="S32" s="32">
        <v>0</v>
      </c>
      <c r="T32" s="61">
        <f>+J32-Q32</f>
        <v>0</v>
      </c>
      <c r="U32" s="62">
        <v>0</v>
      </c>
      <c r="V32" s="62">
        <v>0</v>
      </c>
      <c r="W32" s="62">
        <v>0</v>
      </c>
      <c r="X32" s="149" t="s">
        <v>1105</v>
      </c>
    </row>
    <row r="33" spans="1:24" ht="15" x14ac:dyDescent="0.2">
      <c r="A33" s="378"/>
      <c r="B33" s="379"/>
      <c r="C33" s="380"/>
      <c r="D33" s="381"/>
      <c r="E33" s="44" t="s">
        <v>70</v>
      </c>
      <c r="F33" s="73" t="s">
        <v>1106</v>
      </c>
      <c r="G33" s="34" t="s">
        <v>145</v>
      </c>
      <c r="H33" s="36">
        <v>1</v>
      </c>
      <c r="I33" s="36" t="s">
        <v>741</v>
      </c>
      <c r="J33" s="116" t="s">
        <v>28</v>
      </c>
      <c r="K33" s="116"/>
      <c r="L33" s="116"/>
      <c r="M33" s="36">
        <v>0</v>
      </c>
      <c r="N33" s="116" t="s">
        <v>28</v>
      </c>
      <c r="O33" s="116"/>
      <c r="P33" s="116"/>
      <c r="Q33" s="116"/>
      <c r="R33" s="116"/>
      <c r="S33" s="116"/>
      <c r="T33" s="116"/>
      <c r="U33" s="116"/>
      <c r="V33" s="116"/>
      <c r="W33" s="116"/>
      <c r="X33" s="150"/>
    </row>
    <row r="34" spans="1:24" ht="15" x14ac:dyDescent="0.2">
      <c r="A34" s="378"/>
      <c r="B34" s="379"/>
      <c r="C34" s="380"/>
      <c r="D34" s="381"/>
      <c r="E34" s="44" t="s">
        <v>71</v>
      </c>
      <c r="F34" s="74" t="s">
        <v>1107</v>
      </c>
      <c r="G34" s="34" t="s">
        <v>145</v>
      </c>
      <c r="H34" s="36">
        <v>1</v>
      </c>
      <c r="I34" s="77" t="s">
        <v>143</v>
      </c>
      <c r="J34" s="116"/>
      <c r="K34" s="116"/>
      <c r="L34" s="116"/>
      <c r="M34" s="36">
        <v>0</v>
      </c>
      <c r="N34" s="116"/>
      <c r="O34" s="116"/>
      <c r="P34" s="116"/>
      <c r="Q34" s="116"/>
      <c r="R34" s="116"/>
      <c r="S34" s="116"/>
      <c r="T34" s="116"/>
      <c r="U34" s="116"/>
      <c r="V34" s="116"/>
      <c r="W34" s="116"/>
      <c r="X34" s="150"/>
    </row>
    <row r="35" spans="1:24" ht="15" x14ac:dyDescent="0.2">
      <c r="A35" s="378"/>
      <c r="B35" s="379"/>
      <c r="C35" s="380"/>
      <c r="D35" s="381"/>
      <c r="E35" s="44" t="s">
        <v>72</v>
      </c>
      <c r="F35" s="74" t="s">
        <v>1108</v>
      </c>
      <c r="G35" s="34" t="s">
        <v>145</v>
      </c>
      <c r="H35" s="36">
        <v>1</v>
      </c>
      <c r="I35" s="77" t="s">
        <v>143</v>
      </c>
      <c r="J35" s="116"/>
      <c r="K35" s="116"/>
      <c r="L35" s="116"/>
      <c r="M35" s="36">
        <v>0</v>
      </c>
      <c r="N35" s="116"/>
      <c r="O35" s="116"/>
      <c r="P35" s="116"/>
      <c r="Q35" s="116"/>
      <c r="R35" s="116"/>
      <c r="S35" s="116"/>
      <c r="T35" s="116"/>
      <c r="U35" s="116"/>
      <c r="V35" s="116"/>
      <c r="W35" s="116"/>
      <c r="X35" s="150"/>
    </row>
    <row r="36" spans="1:24" ht="36" x14ac:dyDescent="0.2">
      <c r="A36" s="378"/>
      <c r="B36" s="379"/>
      <c r="C36" s="380"/>
      <c r="D36" s="381"/>
      <c r="E36" s="44" t="s">
        <v>73</v>
      </c>
      <c r="F36" s="74" t="s">
        <v>1109</v>
      </c>
      <c r="G36" s="34" t="s">
        <v>145</v>
      </c>
      <c r="H36" s="36">
        <v>1</v>
      </c>
      <c r="I36" s="77" t="s">
        <v>143</v>
      </c>
      <c r="J36" s="116"/>
      <c r="K36" s="116"/>
      <c r="L36" s="116"/>
      <c r="M36" s="36">
        <v>0</v>
      </c>
      <c r="N36" s="116"/>
      <c r="O36" s="116"/>
      <c r="P36" s="116"/>
      <c r="Q36" s="116"/>
      <c r="R36" s="116"/>
      <c r="S36" s="116"/>
      <c r="T36" s="116"/>
      <c r="U36" s="116"/>
      <c r="V36" s="116"/>
      <c r="W36" s="116"/>
      <c r="X36" s="150"/>
    </row>
    <row r="37" spans="1:24" ht="36" x14ac:dyDescent="0.2">
      <c r="A37" s="378"/>
      <c r="B37" s="379"/>
      <c r="C37" s="380"/>
      <c r="D37" s="381"/>
      <c r="E37" s="44" t="s">
        <v>74</v>
      </c>
      <c r="F37" s="73" t="s">
        <v>138</v>
      </c>
      <c r="G37" s="34" t="s">
        <v>145</v>
      </c>
      <c r="H37" s="36">
        <v>1</v>
      </c>
      <c r="I37" s="77" t="s">
        <v>143</v>
      </c>
      <c r="J37" s="116"/>
      <c r="K37" s="116"/>
      <c r="L37" s="116"/>
      <c r="M37" s="36">
        <v>0</v>
      </c>
      <c r="N37" s="116"/>
      <c r="O37" s="116"/>
      <c r="P37" s="116"/>
      <c r="Q37" s="116"/>
      <c r="R37" s="116"/>
      <c r="S37" s="116"/>
      <c r="T37" s="116"/>
      <c r="U37" s="116"/>
      <c r="V37" s="116"/>
      <c r="W37" s="116"/>
      <c r="X37" s="150"/>
    </row>
    <row r="38" spans="1:24" ht="24" x14ac:dyDescent="0.2">
      <c r="A38" s="378"/>
      <c r="B38" s="379"/>
      <c r="C38" s="380"/>
      <c r="D38" s="381"/>
      <c r="E38" s="44" t="s">
        <v>460</v>
      </c>
      <c r="F38" s="74" t="s">
        <v>139</v>
      </c>
      <c r="G38" s="34" t="s">
        <v>145</v>
      </c>
      <c r="H38" s="36">
        <v>1</v>
      </c>
      <c r="I38" s="77" t="s">
        <v>144</v>
      </c>
      <c r="J38" s="116"/>
      <c r="K38" s="116"/>
      <c r="L38" s="116"/>
      <c r="M38" s="36">
        <v>0</v>
      </c>
      <c r="N38" s="116"/>
      <c r="O38" s="116"/>
      <c r="P38" s="116"/>
      <c r="Q38" s="116"/>
      <c r="R38" s="116"/>
      <c r="S38" s="116"/>
      <c r="T38" s="116"/>
      <c r="U38" s="116"/>
      <c r="V38" s="116"/>
      <c r="W38" s="116"/>
      <c r="X38" s="150"/>
    </row>
    <row r="39" spans="1:24" ht="24" x14ac:dyDescent="0.2">
      <c r="A39" s="378"/>
      <c r="B39" s="379"/>
      <c r="C39" s="380"/>
      <c r="D39" s="381"/>
      <c r="E39" s="44" t="s">
        <v>463</v>
      </c>
      <c r="F39" s="74" t="s">
        <v>140</v>
      </c>
      <c r="G39" s="34" t="s">
        <v>145</v>
      </c>
      <c r="H39" s="36">
        <v>1</v>
      </c>
      <c r="I39" s="77" t="s">
        <v>143</v>
      </c>
      <c r="J39" s="116"/>
      <c r="K39" s="116"/>
      <c r="L39" s="116"/>
      <c r="M39" s="36">
        <v>0</v>
      </c>
      <c r="N39" s="116"/>
      <c r="O39" s="116"/>
      <c r="P39" s="116"/>
      <c r="Q39" s="116"/>
      <c r="R39" s="116"/>
      <c r="S39" s="116"/>
      <c r="T39" s="116"/>
      <c r="U39" s="116"/>
      <c r="V39" s="116"/>
      <c r="W39" s="116"/>
      <c r="X39" s="150"/>
    </row>
    <row r="40" spans="1:24" ht="24" x14ac:dyDescent="0.2">
      <c r="A40" s="378"/>
      <c r="B40" s="379"/>
      <c r="C40" s="380"/>
      <c r="D40" s="381"/>
      <c r="E40" s="44" t="s">
        <v>467</v>
      </c>
      <c r="F40" s="74" t="s">
        <v>141</v>
      </c>
      <c r="G40" s="34" t="s">
        <v>145</v>
      </c>
      <c r="H40" s="36">
        <v>1</v>
      </c>
      <c r="I40" s="77" t="s">
        <v>143</v>
      </c>
      <c r="J40" s="116"/>
      <c r="K40" s="116"/>
      <c r="L40" s="116"/>
      <c r="M40" s="36">
        <v>0</v>
      </c>
      <c r="N40" s="116"/>
      <c r="O40" s="116"/>
      <c r="P40" s="116"/>
      <c r="Q40" s="116"/>
      <c r="R40" s="116"/>
      <c r="S40" s="116"/>
      <c r="T40" s="116"/>
      <c r="U40" s="116"/>
      <c r="V40" s="116"/>
      <c r="W40" s="116"/>
      <c r="X40" s="150"/>
    </row>
    <row r="41" spans="1:24" ht="24" x14ac:dyDescent="0.2">
      <c r="A41" s="378"/>
      <c r="B41" s="379"/>
      <c r="C41" s="380"/>
      <c r="D41" s="381"/>
      <c r="E41" s="44" t="s">
        <v>920</v>
      </c>
      <c r="F41" s="75" t="s">
        <v>147</v>
      </c>
      <c r="G41" s="34" t="s">
        <v>465</v>
      </c>
      <c r="H41" s="36">
        <v>2</v>
      </c>
      <c r="I41" s="77" t="s">
        <v>741</v>
      </c>
      <c r="J41" s="116"/>
      <c r="K41" s="116"/>
      <c r="L41" s="116"/>
      <c r="M41" s="36">
        <v>0</v>
      </c>
      <c r="N41" s="116"/>
      <c r="O41" s="116"/>
      <c r="P41" s="116"/>
      <c r="Q41" s="116"/>
      <c r="R41" s="116"/>
      <c r="S41" s="116"/>
      <c r="T41" s="116"/>
      <c r="U41" s="116"/>
      <c r="V41" s="116"/>
      <c r="W41" s="116"/>
      <c r="X41" s="151"/>
    </row>
    <row r="42" spans="1:24" ht="15.75" x14ac:dyDescent="0.2">
      <c r="A42" s="152"/>
      <c r="B42" s="152"/>
      <c r="C42" s="152"/>
      <c r="D42" s="152"/>
      <c r="E42" s="43">
        <v>6</v>
      </c>
      <c r="F42" s="26"/>
      <c r="G42" s="26"/>
      <c r="H42" s="61">
        <f>SUM(H43:H44)</f>
        <v>0</v>
      </c>
      <c r="I42" s="30"/>
      <c r="J42" s="30"/>
      <c r="K42" s="30"/>
      <c r="L42" s="27"/>
      <c r="M42" s="61">
        <f>SUM(M43:M44)</f>
        <v>0</v>
      </c>
      <c r="N42" s="27"/>
      <c r="O42" s="27"/>
      <c r="P42" s="37"/>
      <c r="Q42" s="37"/>
      <c r="R42" s="37"/>
      <c r="S42" s="37"/>
      <c r="T42" s="61">
        <f>+J42-P42</f>
        <v>0</v>
      </c>
      <c r="U42" s="62">
        <v>1</v>
      </c>
      <c r="V42" s="62" t="e">
        <f>+Q42/J42</f>
        <v>#DIV/0!</v>
      </c>
      <c r="W42" s="62" t="e">
        <f>+N42/K42</f>
        <v>#DIV/0!</v>
      </c>
      <c r="X42" s="220"/>
    </row>
    <row r="43" spans="1:24" ht="15" x14ac:dyDescent="0.2">
      <c r="A43" s="204"/>
      <c r="B43" s="204"/>
      <c r="C43" s="204"/>
      <c r="D43" s="204"/>
      <c r="E43" s="44" t="s">
        <v>66</v>
      </c>
      <c r="F43" s="33"/>
      <c r="G43" s="33"/>
      <c r="H43" s="36"/>
      <c r="I43" s="36"/>
      <c r="J43" s="116" t="s">
        <v>55</v>
      </c>
      <c r="K43" s="116"/>
      <c r="L43" s="116"/>
      <c r="M43" s="36"/>
      <c r="N43" s="116" t="s">
        <v>55</v>
      </c>
      <c r="O43" s="116"/>
      <c r="P43" s="116"/>
      <c r="Q43" s="116"/>
      <c r="R43" s="116"/>
      <c r="S43" s="116"/>
      <c r="T43" s="116"/>
      <c r="U43" s="116"/>
      <c r="V43" s="116"/>
      <c r="W43" s="116"/>
      <c r="X43" s="220"/>
    </row>
    <row r="44" spans="1:24" ht="15" x14ac:dyDescent="0.2">
      <c r="A44" s="204"/>
      <c r="B44" s="204"/>
      <c r="C44" s="204"/>
      <c r="D44" s="204"/>
      <c r="E44" s="44" t="s">
        <v>67</v>
      </c>
      <c r="F44" s="33"/>
      <c r="G44" s="33"/>
      <c r="H44" s="36"/>
      <c r="I44" s="36"/>
      <c r="J44" s="116"/>
      <c r="K44" s="116"/>
      <c r="L44" s="116"/>
      <c r="M44" s="36"/>
      <c r="N44" s="116"/>
      <c r="O44" s="116"/>
      <c r="P44" s="116"/>
      <c r="Q44" s="116"/>
      <c r="R44" s="116"/>
      <c r="S44" s="116"/>
      <c r="T44" s="116"/>
      <c r="U44" s="116"/>
      <c r="V44" s="116"/>
      <c r="W44" s="116"/>
      <c r="X44" s="220"/>
    </row>
  </sheetData>
  <mergeCells count="68">
    <mergeCell ref="A42:A44"/>
    <mergeCell ref="B42:B44"/>
    <mergeCell ref="C42:C44"/>
    <mergeCell ref="D42:D44"/>
    <mergeCell ref="X42:X44"/>
    <mergeCell ref="J43:L44"/>
    <mergeCell ref="N43:W44"/>
    <mergeCell ref="A32:A41"/>
    <mergeCell ref="B32:B41"/>
    <mergeCell ref="C32:C41"/>
    <mergeCell ref="D32:D41"/>
    <mergeCell ref="X32:X41"/>
    <mergeCell ref="J33:L41"/>
    <mergeCell ref="N33:W41"/>
    <mergeCell ref="X20:X25"/>
    <mergeCell ref="J21:L25"/>
    <mergeCell ref="N21:W25"/>
    <mergeCell ref="A26:A31"/>
    <mergeCell ref="B26:B31"/>
    <mergeCell ref="C26:C31"/>
    <mergeCell ref="D26:D31"/>
    <mergeCell ref="X26:X31"/>
    <mergeCell ref="J27:L31"/>
    <mergeCell ref="N27:W31"/>
    <mergeCell ref="J15:L19"/>
    <mergeCell ref="N15:W19"/>
    <mergeCell ref="A20:A25"/>
    <mergeCell ref="B20:B25"/>
    <mergeCell ref="C20:C25"/>
    <mergeCell ref="D20:D25"/>
    <mergeCell ref="U11:U12"/>
    <mergeCell ref="V11:V12"/>
    <mergeCell ref="W11:W12"/>
    <mergeCell ref="A13:D13"/>
    <mergeCell ref="E13:F13"/>
    <mergeCell ref="X13:X19"/>
    <mergeCell ref="A14:A19"/>
    <mergeCell ref="B14:B19"/>
    <mergeCell ref="C14:C19"/>
    <mergeCell ref="D14:D19"/>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4"/>
  <sheetViews>
    <sheetView topLeftCell="G2" zoomScale="77" zoomScaleNormal="77" workbookViewId="0">
      <selection activeCell="N14" sqref="N14"/>
    </sheetView>
  </sheetViews>
  <sheetFormatPr baseColWidth="10" defaultRowHeight="12.75" x14ac:dyDescent="0.2"/>
  <cols>
    <col min="1" max="1" width="18.85546875" customWidth="1"/>
    <col min="2" max="2" width="20.85546875" customWidth="1"/>
    <col min="4" max="4" width="33" customWidth="1"/>
    <col min="5" max="5" width="6.5703125" bestFit="1" customWidth="1"/>
    <col min="6" max="6" width="41.28515625" customWidth="1"/>
    <col min="9" max="9" width="16.5703125" customWidth="1"/>
    <col min="17" max="17" width="49.28515625" customWidth="1"/>
  </cols>
  <sheetData>
    <row r="1" spans="1:17" x14ac:dyDescent="0.2">
      <c r="A1" s="177"/>
      <c r="B1" s="177"/>
      <c r="C1" s="177"/>
      <c r="D1" s="179" t="s">
        <v>43</v>
      </c>
      <c r="E1" s="179"/>
      <c r="F1" s="179"/>
      <c r="G1" s="179"/>
      <c r="H1" s="179"/>
      <c r="I1" s="179"/>
      <c r="J1" s="179"/>
      <c r="K1" s="179"/>
      <c r="L1" s="179"/>
      <c r="M1" s="179"/>
      <c r="N1" s="179"/>
      <c r="O1" s="179"/>
      <c r="P1" s="179"/>
      <c r="Q1" s="179"/>
    </row>
    <row r="2" spans="1:17" x14ac:dyDescent="0.2">
      <c r="A2" s="177"/>
      <c r="B2" s="177"/>
      <c r="C2" s="177"/>
      <c r="D2" s="179"/>
      <c r="E2" s="179"/>
      <c r="F2" s="179"/>
      <c r="G2" s="179"/>
      <c r="H2" s="179"/>
      <c r="I2" s="179"/>
      <c r="J2" s="179"/>
      <c r="K2" s="179"/>
      <c r="L2" s="179"/>
      <c r="M2" s="179"/>
      <c r="N2" s="179"/>
      <c r="O2" s="179"/>
      <c r="P2" s="179"/>
      <c r="Q2" s="179"/>
    </row>
    <row r="3" spans="1:17" x14ac:dyDescent="0.2">
      <c r="A3" s="177"/>
      <c r="B3" s="177"/>
      <c r="C3" s="177"/>
      <c r="D3" s="180" t="s">
        <v>749</v>
      </c>
      <c r="E3" s="180"/>
      <c r="F3" s="180"/>
      <c r="G3" s="180"/>
      <c r="H3" s="180"/>
      <c r="I3" s="180"/>
      <c r="J3" s="180"/>
      <c r="K3" s="180"/>
      <c r="L3" s="180"/>
      <c r="M3" s="180"/>
      <c r="N3" s="180"/>
      <c r="O3" s="180"/>
      <c r="P3" s="180"/>
      <c r="Q3" s="180"/>
    </row>
    <row r="4" spans="1:17" x14ac:dyDescent="0.2">
      <c r="A4" s="177"/>
      <c r="B4" s="177"/>
      <c r="C4" s="177"/>
      <c r="D4" s="180"/>
      <c r="E4" s="180"/>
      <c r="F4" s="180"/>
      <c r="G4" s="180"/>
      <c r="H4" s="180"/>
      <c r="I4" s="180"/>
      <c r="J4" s="180"/>
      <c r="K4" s="180"/>
      <c r="L4" s="180"/>
      <c r="M4" s="180"/>
      <c r="N4" s="180"/>
      <c r="O4" s="180"/>
      <c r="P4" s="180"/>
      <c r="Q4" s="180"/>
    </row>
    <row r="5" spans="1:17" x14ac:dyDescent="0.2">
      <c r="A5" s="177"/>
      <c r="B5" s="177"/>
      <c r="C5" s="177"/>
      <c r="D5" s="181" t="s">
        <v>42</v>
      </c>
      <c r="E5" s="181"/>
      <c r="F5" s="181"/>
      <c r="G5" s="181"/>
      <c r="H5" s="181"/>
      <c r="I5" s="181"/>
      <c r="J5" s="181"/>
      <c r="K5" s="181"/>
      <c r="L5" s="181"/>
      <c r="M5" s="181"/>
      <c r="N5" s="181"/>
      <c r="O5" s="181"/>
      <c r="P5" s="181"/>
      <c r="Q5" s="181"/>
    </row>
    <row r="6" spans="1:17" x14ac:dyDescent="0.2">
      <c r="A6" s="177"/>
      <c r="B6" s="177"/>
      <c r="C6" s="177"/>
      <c r="D6" s="181"/>
      <c r="E6" s="181"/>
      <c r="F6" s="181"/>
      <c r="G6" s="181"/>
      <c r="H6" s="181"/>
      <c r="I6" s="181"/>
      <c r="J6" s="181"/>
      <c r="K6" s="181"/>
      <c r="L6" s="181"/>
      <c r="M6" s="181"/>
      <c r="N6" s="181"/>
      <c r="O6" s="181"/>
      <c r="P6" s="181"/>
      <c r="Q6" s="181"/>
    </row>
    <row r="7" spans="1:17" ht="13.5" thickBot="1" x14ac:dyDescent="0.25">
      <c r="A7" s="178"/>
      <c r="B7" s="178"/>
      <c r="C7" s="178"/>
      <c r="D7" s="25"/>
      <c r="E7" s="25"/>
      <c r="F7" s="25"/>
      <c r="G7" s="25"/>
      <c r="H7" s="25"/>
      <c r="I7" s="25"/>
      <c r="J7" s="25"/>
      <c r="K7" s="25"/>
      <c r="L7" s="25"/>
      <c r="M7" s="25"/>
      <c r="N7" s="25"/>
      <c r="O7" s="25"/>
      <c r="P7" s="25"/>
      <c r="Q7" s="25"/>
    </row>
    <row r="8" spans="1:17" ht="13.5" thickTop="1" x14ac:dyDescent="0.2">
      <c r="A8" s="23"/>
      <c r="B8" s="23"/>
      <c r="C8" s="23"/>
      <c r="D8" s="9"/>
      <c r="E8" s="1"/>
      <c r="F8" s="1"/>
      <c r="G8" s="1"/>
      <c r="H8" s="1"/>
      <c r="I8" s="1"/>
      <c r="J8" s="1"/>
      <c r="K8" s="1"/>
      <c r="L8" s="1"/>
      <c r="M8" s="1"/>
      <c r="N8" s="1"/>
      <c r="O8" s="1"/>
      <c r="P8" s="1"/>
      <c r="Q8" s="1"/>
    </row>
    <row r="9" spans="1:17" x14ac:dyDescent="0.2">
      <c r="A9" s="127" t="s">
        <v>77</v>
      </c>
      <c r="B9" s="127"/>
      <c r="C9" s="127"/>
      <c r="D9" s="128" t="s">
        <v>89</v>
      </c>
      <c r="E9" s="129"/>
      <c r="F9" s="129"/>
      <c r="G9" s="129"/>
      <c r="H9" s="129"/>
      <c r="I9" s="129"/>
      <c r="J9" s="129"/>
      <c r="K9" s="130" t="s">
        <v>88</v>
      </c>
      <c r="L9" s="130"/>
      <c r="M9" s="107" t="s">
        <v>79</v>
      </c>
      <c r="N9" s="108"/>
      <c r="O9" s="108"/>
      <c r="P9" s="109"/>
      <c r="Q9" s="139" t="s">
        <v>137</v>
      </c>
    </row>
    <row r="10" spans="1:17" x14ac:dyDescent="0.2">
      <c r="A10" s="127"/>
      <c r="B10" s="127"/>
      <c r="C10" s="127"/>
      <c r="D10" s="129"/>
      <c r="E10" s="129"/>
      <c r="F10" s="129"/>
      <c r="G10" s="129"/>
      <c r="H10" s="129"/>
      <c r="I10" s="129"/>
      <c r="J10" s="129"/>
      <c r="K10" s="130"/>
      <c r="L10" s="130"/>
      <c r="M10" s="110"/>
      <c r="N10" s="111"/>
      <c r="O10" s="111"/>
      <c r="P10" s="112"/>
      <c r="Q10" s="139"/>
    </row>
    <row r="11" spans="1:17"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7" ht="45.75" customHeight="1" x14ac:dyDescent="0.2">
      <c r="A12" s="137"/>
      <c r="B12" s="136"/>
      <c r="C12" s="136"/>
      <c r="D12" s="117"/>
      <c r="E12" s="117"/>
      <c r="F12" s="117"/>
      <c r="G12" s="117"/>
      <c r="H12" s="117"/>
      <c r="I12" s="117"/>
      <c r="J12" s="117"/>
      <c r="K12" s="118"/>
      <c r="L12" s="118"/>
      <c r="M12" s="119"/>
      <c r="N12" s="119"/>
      <c r="O12" s="138"/>
      <c r="P12" s="138"/>
      <c r="Q12" s="139"/>
    </row>
    <row r="13" spans="1:17" ht="18" x14ac:dyDescent="0.2">
      <c r="A13" s="140" t="s">
        <v>150</v>
      </c>
      <c r="B13" s="140"/>
      <c r="C13" s="140"/>
      <c r="D13" s="135"/>
      <c r="E13" s="134" t="s">
        <v>75</v>
      </c>
      <c r="F13" s="135"/>
      <c r="G13" s="63"/>
      <c r="H13" s="61">
        <f>+H14+H21+H27+H35+H46+H52+H38+H55+H61+H68+H77+H80</f>
        <v>1100</v>
      </c>
      <c r="I13" s="64"/>
      <c r="J13" s="61">
        <f>+J14+J21+J27+J35+J46+J52+J38+J55+J61+J68+J77+J80</f>
        <v>1094</v>
      </c>
      <c r="K13" s="61">
        <f>+K14+K21+K27+K35+K46+K52+K38+K55+K61+K68+K77+K80</f>
        <v>296</v>
      </c>
      <c r="L13" s="79">
        <f>+L14+L21+L27+L35+L46+L52+L38+L55+L61+L68+L77+L80</f>
        <v>288</v>
      </c>
      <c r="M13" s="61">
        <f>+J13-L13</f>
        <v>806</v>
      </c>
      <c r="N13" s="62">
        <f>+K13/H13</f>
        <v>0.2690909090909091</v>
      </c>
      <c r="O13" s="62">
        <f>+L13/J13</f>
        <v>0.26325411334552101</v>
      </c>
      <c r="P13" s="62">
        <f>(N13+O13)/2</f>
        <v>0.26617251121821506</v>
      </c>
      <c r="Q13" s="205"/>
    </row>
    <row r="14" spans="1:17" ht="90" x14ac:dyDescent="0.2">
      <c r="A14" s="165"/>
      <c r="B14" s="165"/>
      <c r="C14" s="165"/>
      <c r="D14" s="165" t="s">
        <v>1110</v>
      </c>
      <c r="E14" s="43">
        <v>1</v>
      </c>
      <c r="F14" s="57" t="s">
        <v>1111</v>
      </c>
      <c r="G14" s="58"/>
      <c r="H14" s="61">
        <f>SUM(H15:H20)</f>
        <v>795</v>
      </c>
      <c r="I14" s="27" t="s">
        <v>1112</v>
      </c>
      <c r="J14" s="27">
        <f>H14</f>
        <v>795</v>
      </c>
      <c r="K14" s="61">
        <f>SUM(K15:K20)</f>
        <v>180</v>
      </c>
      <c r="L14" s="27">
        <f>K14</f>
        <v>180</v>
      </c>
      <c r="M14" s="61">
        <f>+J14-L14</f>
        <v>615</v>
      </c>
      <c r="N14" s="62">
        <f>+K14/H14</f>
        <v>0.22641509433962265</v>
      </c>
      <c r="O14" s="62">
        <f>+L14/J14</f>
        <v>0.22641509433962265</v>
      </c>
      <c r="P14" s="62">
        <f>(N14+O14)/2</f>
        <v>0.22641509433962265</v>
      </c>
      <c r="Q14" s="382" t="s">
        <v>1113</v>
      </c>
    </row>
    <row r="15" spans="1:17" ht="36" x14ac:dyDescent="0.2">
      <c r="A15" s="166"/>
      <c r="B15" s="166"/>
      <c r="C15" s="166"/>
      <c r="D15" s="166"/>
      <c r="E15" s="45" t="s">
        <v>31</v>
      </c>
      <c r="F15" s="33" t="s">
        <v>1114</v>
      </c>
      <c r="G15" s="34" t="s">
        <v>1115</v>
      </c>
      <c r="H15" s="35">
        <v>100</v>
      </c>
      <c r="I15" s="36" t="s">
        <v>1116</v>
      </c>
      <c r="J15" s="153" t="s">
        <v>28</v>
      </c>
      <c r="K15" s="36">
        <f>9+14+9+3+9</f>
        <v>44</v>
      </c>
      <c r="L15" s="156" t="s">
        <v>55</v>
      </c>
      <c r="M15" s="156"/>
      <c r="N15" s="156"/>
      <c r="O15" s="156"/>
      <c r="P15" s="157"/>
      <c r="Q15" s="228" t="s">
        <v>1117</v>
      </c>
    </row>
    <row r="16" spans="1:17" ht="36" x14ac:dyDescent="0.2">
      <c r="A16" s="166"/>
      <c r="B16" s="166"/>
      <c r="C16" s="166"/>
      <c r="D16" s="166"/>
      <c r="E16" s="45" t="s">
        <v>26</v>
      </c>
      <c r="F16" s="33" t="s">
        <v>1118</v>
      </c>
      <c r="G16" s="34" t="s">
        <v>1115</v>
      </c>
      <c r="H16" s="35">
        <v>500</v>
      </c>
      <c r="I16" s="36" t="s">
        <v>100</v>
      </c>
      <c r="J16" s="154"/>
      <c r="K16" s="245">
        <f>43+34+0+5+0</f>
        <v>82</v>
      </c>
      <c r="L16" s="158"/>
      <c r="M16" s="158"/>
      <c r="N16" s="158"/>
      <c r="O16" s="158"/>
      <c r="P16" s="159"/>
      <c r="Q16" s="230"/>
    </row>
    <row r="17" spans="1:17" ht="24" x14ac:dyDescent="0.2">
      <c r="A17" s="166"/>
      <c r="B17" s="166"/>
      <c r="C17" s="166"/>
      <c r="D17" s="166"/>
      <c r="E17" s="45" t="s">
        <v>27</v>
      </c>
      <c r="F17" s="33" t="s">
        <v>1119</v>
      </c>
      <c r="G17" s="34" t="s">
        <v>1115</v>
      </c>
      <c r="H17" s="35">
        <v>100</v>
      </c>
      <c r="I17" s="36" t="s">
        <v>100</v>
      </c>
      <c r="J17" s="154"/>
      <c r="K17" s="36">
        <f>3+4+7+2+1</f>
        <v>17</v>
      </c>
      <c r="L17" s="158"/>
      <c r="M17" s="158"/>
      <c r="N17" s="158"/>
      <c r="O17" s="158"/>
      <c r="P17" s="159"/>
      <c r="Q17" s="230"/>
    </row>
    <row r="18" spans="1:17" ht="24" x14ac:dyDescent="0.2">
      <c r="A18" s="166"/>
      <c r="B18" s="166"/>
      <c r="C18" s="166"/>
      <c r="D18" s="166"/>
      <c r="E18" s="45" t="s">
        <v>51</v>
      </c>
      <c r="F18" s="33" t="s">
        <v>1120</v>
      </c>
      <c r="G18" s="34" t="s">
        <v>1115</v>
      </c>
      <c r="H18" s="35">
        <v>80</v>
      </c>
      <c r="I18" s="36" t="s">
        <v>100</v>
      </c>
      <c r="J18" s="154"/>
      <c r="K18" s="36">
        <f>2+1+25+0+0</f>
        <v>28</v>
      </c>
      <c r="L18" s="158"/>
      <c r="M18" s="158"/>
      <c r="N18" s="158"/>
      <c r="O18" s="158"/>
      <c r="P18" s="159"/>
      <c r="Q18" s="230"/>
    </row>
    <row r="19" spans="1:17" ht="36" x14ac:dyDescent="0.2">
      <c r="A19" s="166"/>
      <c r="B19" s="166"/>
      <c r="C19" s="166"/>
      <c r="D19" s="166"/>
      <c r="E19" s="45" t="s">
        <v>142</v>
      </c>
      <c r="F19" s="33" t="s">
        <v>1121</v>
      </c>
      <c r="G19" s="34" t="s">
        <v>1115</v>
      </c>
      <c r="H19" s="383">
        <v>10</v>
      </c>
      <c r="I19" s="36" t="s">
        <v>1122</v>
      </c>
      <c r="J19" s="154"/>
      <c r="K19" s="36">
        <v>4</v>
      </c>
      <c r="L19" s="158"/>
      <c r="M19" s="158"/>
      <c r="N19" s="158"/>
      <c r="O19" s="158"/>
      <c r="P19" s="159"/>
      <c r="Q19" s="230"/>
    </row>
    <row r="20" spans="1:17" ht="24" x14ac:dyDescent="0.2">
      <c r="A20" s="166"/>
      <c r="B20" s="166"/>
      <c r="C20" s="166"/>
      <c r="D20" s="166"/>
      <c r="E20" s="45" t="s">
        <v>764</v>
      </c>
      <c r="F20" s="33" t="s">
        <v>1123</v>
      </c>
      <c r="G20" s="34" t="s">
        <v>1115</v>
      </c>
      <c r="H20" s="383">
        <v>5</v>
      </c>
      <c r="I20" s="36" t="s">
        <v>1124</v>
      </c>
      <c r="J20" s="154"/>
      <c r="K20" s="36">
        <f>3+2</f>
        <v>5</v>
      </c>
      <c r="L20" s="158"/>
      <c r="M20" s="158"/>
      <c r="N20" s="158"/>
      <c r="O20" s="158"/>
      <c r="P20" s="159"/>
      <c r="Q20" s="384"/>
    </row>
    <row r="21" spans="1:17" ht="72" x14ac:dyDescent="0.2">
      <c r="A21" s="171"/>
      <c r="B21" s="171"/>
      <c r="C21" s="171"/>
      <c r="D21" s="289" t="s">
        <v>1110</v>
      </c>
      <c r="E21" s="43">
        <v>2</v>
      </c>
      <c r="F21" s="59" t="s">
        <v>1125</v>
      </c>
      <c r="G21" s="26"/>
      <c r="H21" s="61">
        <f>SUM(H22:H26)</f>
        <v>83</v>
      </c>
      <c r="I21" s="30" t="s">
        <v>1126</v>
      </c>
      <c r="J21" s="30">
        <f>H21</f>
        <v>83</v>
      </c>
      <c r="K21" s="61">
        <f>SUM(K22:K26)</f>
        <v>4</v>
      </c>
      <c r="L21" s="30">
        <f>K21</f>
        <v>4</v>
      </c>
      <c r="M21" s="61">
        <f>+J21-L21</f>
        <v>79</v>
      </c>
      <c r="N21" s="62">
        <f>+K21/H21</f>
        <v>4.8192771084337352E-2</v>
      </c>
      <c r="O21" s="62">
        <f>+L21/J21</f>
        <v>4.8192771084337352E-2</v>
      </c>
      <c r="P21" s="62">
        <f>(N21+O21)/2</f>
        <v>4.8192771084337352E-2</v>
      </c>
      <c r="Q21" s="39"/>
    </row>
    <row r="22" spans="1:17" ht="36" x14ac:dyDescent="0.2">
      <c r="A22" s="172"/>
      <c r="B22" s="172"/>
      <c r="C22" s="172"/>
      <c r="D22" s="290"/>
      <c r="E22" s="45" t="s">
        <v>70</v>
      </c>
      <c r="F22" s="33" t="s">
        <v>1127</v>
      </c>
      <c r="G22" s="34" t="s">
        <v>1115</v>
      </c>
      <c r="H22" s="36">
        <v>7</v>
      </c>
      <c r="I22" s="36" t="s">
        <v>1128</v>
      </c>
      <c r="J22" s="153" t="s">
        <v>28</v>
      </c>
      <c r="K22" s="36">
        <v>0</v>
      </c>
      <c r="L22" s="156" t="s">
        <v>55</v>
      </c>
      <c r="M22" s="156"/>
      <c r="N22" s="156"/>
      <c r="O22" s="156"/>
      <c r="P22" s="157"/>
      <c r="Q22" s="228" t="s">
        <v>1129</v>
      </c>
    </row>
    <row r="23" spans="1:17" ht="24" x14ac:dyDescent="0.2">
      <c r="A23" s="172"/>
      <c r="B23" s="172"/>
      <c r="C23" s="172"/>
      <c r="D23" s="290"/>
      <c r="E23" s="45" t="s">
        <v>71</v>
      </c>
      <c r="F23" s="33" t="s">
        <v>1130</v>
      </c>
      <c r="G23" s="34" t="s">
        <v>1115</v>
      </c>
      <c r="H23" s="36">
        <v>33</v>
      </c>
      <c r="I23" s="36" t="s">
        <v>1131</v>
      </c>
      <c r="J23" s="154"/>
      <c r="K23" s="36">
        <v>0</v>
      </c>
      <c r="L23" s="158"/>
      <c r="M23" s="158"/>
      <c r="N23" s="158"/>
      <c r="O23" s="158"/>
      <c r="P23" s="159"/>
      <c r="Q23" s="230"/>
    </row>
    <row r="24" spans="1:17" ht="36" x14ac:dyDescent="0.2">
      <c r="A24" s="172"/>
      <c r="B24" s="172"/>
      <c r="C24" s="172"/>
      <c r="D24" s="290"/>
      <c r="E24" s="45" t="s">
        <v>72</v>
      </c>
      <c r="F24" s="33" t="s">
        <v>1132</v>
      </c>
      <c r="G24" s="34" t="s">
        <v>1115</v>
      </c>
      <c r="H24" s="36">
        <v>33</v>
      </c>
      <c r="I24" s="36" t="s">
        <v>1133</v>
      </c>
      <c r="J24" s="154"/>
      <c r="K24" s="36">
        <v>0</v>
      </c>
      <c r="L24" s="158"/>
      <c r="M24" s="158"/>
      <c r="N24" s="158"/>
      <c r="O24" s="158"/>
      <c r="P24" s="159"/>
      <c r="Q24" s="230"/>
    </row>
    <row r="25" spans="1:17" ht="36" x14ac:dyDescent="0.2">
      <c r="A25" s="172"/>
      <c r="B25" s="172"/>
      <c r="C25" s="172"/>
      <c r="D25" s="290"/>
      <c r="E25" s="45" t="s">
        <v>73</v>
      </c>
      <c r="F25" s="33" t="s">
        <v>1134</v>
      </c>
      <c r="G25" s="34" t="s">
        <v>1115</v>
      </c>
      <c r="H25" s="36">
        <v>6</v>
      </c>
      <c r="I25" s="36" t="s">
        <v>1131</v>
      </c>
      <c r="J25" s="154"/>
      <c r="K25" s="36">
        <v>0</v>
      </c>
      <c r="L25" s="158"/>
      <c r="M25" s="158"/>
      <c r="N25" s="158"/>
      <c r="O25" s="158"/>
      <c r="P25" s="159"/>
      <c r="Q25" s="230"/>
    </row>
    <row r="26" spans="1:17" ht="36" x14ac:dyDescent="0.2">
      <c r="A26" s="173"/>
      <c r="B26" s="173"/>
      <c r="C26" s="173"/>
      <c r="D26" s="385"/>
      <c r="E26" s="45" t="s">
        <v>74</v>
      </c>
      <c r="F26" s="33" t="s">
        <v>1135</v>
      </c>
      <c r="G26" s="34" t="s">
        <v>1115</v>
      </c>
      <c r="H26" s="36">
        <v>4</v>
      </c>
      <c r="I26" s="36" t="s">
        <v>1133</v>
      </c>
      <c r="J26" s="155"/>
      <c r="K26" s="245">
        <v>4</v>
      </c>
      <c r="L26" s="160"/>
      <c r="M26" s="160"/>
      <c r="N26" s="160"/>
      <c r="O26" s="160"/>
      <c r="P26" s="161"/>
      <c r="Q26" s="384"/>
    </row>
    <row r="27" spans="1:17" ht="60" x14ac:dyDescent="0.2">
      <c r="A27" s="165"/>
      <c r="B27" s="165"/>
      <c r="C27" s="165"/>
      <c r="D27" s="165" t="s">
        <v>1110</v>
      </c>
      <c r="E27" s="43">
        <v>3</v>
      </c>
      <c r="F27" s="26" t="s">
        <v>1136</v>
      </c>
      <c r="G27" s="58"/>
      <c r="H27" s="61">
        <f>SUM(H28:H34)</f>
        <v>46</v>
      </c>
      <c r="I27" s="30" t="s">
        <v>1137</v>
      </c>
      <c r="J27" s="30">
        <f>H27</f>
        <v>46</v>
      </c>
      <c r="K27" s="61">
        <f>SUM(K28:K34)</f>
        <v>27</v>
      </c>
      <c r="L27" s="30">
        <f>K27</f>
        <v>27</v>
      </c>
      <c r="M27" s="61">
        <f>+J27-L27</f>
        <v>19</v>
      </c>
      <c r="N27" s="62">
        <f>+K27/H27</f>
        <v>0.58695652173913049</v>
      </c>
      <c r="O27" s="62">
        <f>+L27/J27</f>
        <v>0.58695652173913049</v>
      </c>
      <c r="P27" s="62">
        <f>(N27+O27)/2</f>
        <v>0.58695652173913049</v>
      </c>
      <c r="Q27" s="39"/>
    </row>
    <row r="28" spans="1:17" ht="72" x14ac:dyDescent="0.2">
      <c r="A28" s="166"/>
      <c r="B28" s="166"/>
      <c r="C28" s="166"/>
      <c r="D28" s="166"/>
      <c r="E28" s="45" t="s">
        <v>54</v>
      </c>
      <c r="F28" s="33" t="s">
        <v>1138</v>
      </c>
      <c r="G28" s="34" t="s">
        <v>2</v>
      </c>
      <c r="H28" s="36">
        <v>1</v>
      </c>
      <c r="I28" s="36" t="s">
        <v>1139</v>
      </c>
      <c r="J28" s="153" t="s">
        <v>28</v>
      </c>
      <c r="K28" s="36">
        <v>1</v>
      </c>
      <c r="L28" s="156"/>
      <c r="M28" s="156"/>
      <c r="N28" s="156"/>
      <c r="O28" s="156"/>
      <c r="P28" s="157"/>
      <c r="Q28" s="386" t="s">
        <v>1140</v>
      </c>
    </row>
    <row r="29" spans="1:17" ht="36" x14ac:dyDescent="0.2">
      <c r="A29" s="166"/>
      <c r="B29" s="166"/>
      <c r="C29" s="166"/>
      <c r="D29" s="166"/>
      <c r="E29" s="45" t="s">
        <v>50</v>
      </c>
      <c r="F29" s="33" t="s">
        <v>1141</v>
      </c>
      <c r="G29" s="34" t="s">
        <v>465</v>
      </c>
      <c r="H29" s="36">
        <v>2</v>
      </c>
      <c r="I29" s="36" t="s">
        <v>1139</v>
      </c>
      <c r="J29" s="154"/>
      <c r="K29" s="36">
        <v>1</v>
      </c>
      <c r="L29" s="158"/>
      <c r="M29" s="158"/>
      <c r="N29" s="158"/>
      <c r="O29" s="158"/>
      <c r="P29" s="159"/>
      <c r="Q29" s="387" t="s">
        <v>1142</v>
      </c>
    </row>
    <row r="30" spans="1:17" ht="372" x14ac:dyDescent="0.2">
      <c r="A30" s="166"/>
      <c r="B30" s="166"/>
      <c r="C30" s="166"/>
      <c r="D30" s="166"/>
      <c r="E30" s="45" t="s">
        <v>49</v>
      </c>
      <c r="F30" s="33" t="s">
        <v>1143</v>
      </c>
      <c r="G30" s="34" t="s">
        <v>1144</v>
      </c>
      <c r="H30" s="36">
        <v>1</v>
      </c>
      <c r="I30" s="36" t="s">
        <v>1139</v>
      </c>
      <c r="J30" s="154"/>
      <c r="K30" s="36">
        <v>0</v>
      </c>
      <c r="L30" s="158"/>
      <c r="M30" s="158"/>
      <c r="N30" s="158"/>
      <c r="O30" s="158"/>
      <c r="P30" s="159"/>
      <c r="Q30" s="387"/>
    </row>
    <row r="31" spans="1:17" ht="72" x14ac:dyDescent="0.2">
      <c r="A31" s="166"/>
      <c r="B31" s="166"/>
      <c r="C31" s="166"/>
      <c r="D31" s="166"/>
      <c r="E31" s="45" t="s">
        <v>47</v>
      </c>
      <c r="F31" s="33" t="s">
        <v>1145</v>
      </c>
      <c r="G31" s="34" t="s">
        <v>6</v>
      </c>
      <c r="H31" s="36">
        <v>12</v>
      </c>
      <c r="I31" s="36" t="s">
        <v>1139</v>
      </c>
      <c r="J31" s="154"/>
      <c r="K31" s="36">
        <v>6</v>
      </c>
      <c r="L31" s="158"/>
      <c r="M31" s="158"/>
      <c r="N31" s="158"/>
      <c r="O31" s="158"/>
      <c r="P31" s="159"/>
      <c r="Q31" s="387" t="s">
        <v>1146</v>
      </c>
    </row>
    <row r="32" spans="1:17" ht="36" x14ac:dyDescent="0.2">
      <c r="A32" s="166"/>
      <c r="B32" s="166"/>
      <c r="C32" s="166"/>
      <c r="D32" s="166"/>
      <c r="E32" s="45" t="s">
        <v>48</v>
      </c>
      <c r="F32" s="33" t="s">
        <v>1147</v>
      </c>
      <c r="G32" s="34" t="s">
        <v>2</v>
      </c>
      <c r="H32" s="36">
        <v>1</v>
      </c>
      <c r="I32" s="36" t="s">
        <v>1139</v>
      </c>
      <c r="J32" s="154"/>
      <c r="K32" s="36">
        <v>1</v>
      </c>
      <c r="L32" s="158"/>
      <c r="M32" s="158"/>
      <c r="N32" s="158"/>
      <c r="O32" s="158"/>
      <c r="P32" s="159"/>
      <c r="Q32" s="387" t="s">
        <v>1148</v>
      </c>
    </row>
    <row r="33" spans="1:17" ht="24" x14ac:dyDescent="0.2">
      <c r="A33" s="166"/>
      <c r="B33" s="166"/>
      <c r="C33" s="166"/>
      <c r="D33" s="166"/>
      <c r="E33" s="45" t="s">
        <v>480</v>
      </c>
      <c r="F33" s="33" t="s">
        <v>1149</v>
      </c>
      <c r="G33" s="34" t="s">
        <v>6</v>
      </c>
      <c r="H33" s="36">
        <v>12</v>
      </c>
      <c r="I33" s="36" t="s">
        <v>1139</v>
      </c>
      <c r="J33" s="155"/>
      <c r="K33" s="36">
        <v>6</v>
      </c>
      <c r="L33" s="160"/>
      <c r="M33" s="160"/>
      <c r="N33" s="160"/>
      <c r="O33" s="160"/>
      <c r="P33" s="161"/>
      <c r="Q33" s="388"/>
    </row>
    <row r="34" spans="1:17" ht="38.25" x14ac:dyDescent="0.2">
      <c r="A34" s="167"/>
      <c r="B34" s="167"/>
      <c r="C34" s="167"/>
      <c r="D34" s="167"/>
      <c r="E34" s="45" t="s">
        <v>483</v>
      </c>
      <c r="F34" s="33" t="s">
        <v>1150</v>
      </c>
      <c r="G34" s="34" t="s">
        <v>699</v>
      </c>
      <c r="H34" s="36">
        <v>17</v>
      </c>
      <c r="I34" s="36" t="s">
        <v>1151</v>
      </c>
      <c r="J34" s="97"/>
      <c r="K34" s="36">
        <v>12</v>
      </c>
      <c r="L34" s="100"/>
      <c r="M34" s="100"/>
      <c r="N34" s="100"/>
      <c r="O34" s="100"/>
      <c r="P34" s="101"/>
      <c r="Q34" s="389" t="s">
        <v>1152</v>
      </c>
    </row>
    <row r="35" spans="1:17" ht="24" x14ac:dyDescent="0.2">
      <c r="A35" s="152"/>
      <c r="B35" s="152"/>
      <c r="C35" s="152"/>
      <c r="D35" s="152" t="s">
        <v>1110</v>
      </c>
      <c r="E35" s="43">
        <v>4</v>
      </c>
      <c r="F35" s="26" t="s">
        <v>1153</v>
      </c>
      <c r="G35" s="58"/>
      <c r="H35" s="61">
        <f>SUM(H36:H37)</f>
        <v>3</v>
      </c>
      <c r="I35" s="30" t="s">
        <v>1151</v>
      </c>
      <c r="J35" s="30">
        <f>H35</f>
        <v>3</v>
      </c>
      <c r="K35" s="61">
        <f>SUM(K36:K37)</f>
        <v>3</v>
      </c>
      <c r="L35" s="30">
        <f>K35</f>
        <v>3</v>
      </c>
      <c r="M35" s="61">
        <f>+J35-L35</f>
        <v>0</v>
      </c>
      <c r="N35" s="62">
        <f>+K35/H35</f>
        <v>1</v>
      </c>
      <c r="O35" s="62">
        <f>+L35/J35</f>
        <v>1</v>
      </c>
      <c r="P35" s="62">
        <f>(N35+O35)/2</f>
        <v>1</v>
      </c>
      <c r="Q35" s="39"/>
    </row>
    <row r="36" spans="1:17" ht="72" x14ac:dyDescent="0.2">
      <c r="A36" s="152"/>
      <c r="B36" s="152"/>
      <c r="C36" s="152"/>
      <c r="D36" s="152"/>
      <c r="E36" s="45" t="s">
        <v>80</v>
      </c>
      <c r="F36" s="33" t="s">
        <v>1154</v>
      </c>
      <c r="G36" s="34" t="s">
        <v>2</v>
      </c>
      <c r="H36" s="36">
        <v>1</v>
      </c>
      <c r="I36" s="36" t="s">
        <v>1155</v>
      </c>
      <c r="J36" s="116" t="s">
        <v>28</v>
      </c>
      <c r="K36" s="40">
        <v>1</v>
      </c>
      <c r="L36" s="116" t="s">
        <v>55</v>
      </c>
      <c r="M36" s="116"/>
      <c r="N36" s="116"/>
      <c r="O36" s="116"/>
      <c r="P36" s="116"/>
      <c r="Q36" s="243" t="s">
        <v>1156</v>
      </c>
    </row>
    <row r="37" spans="1:17" ht="38.25" x14ac:dyDescent="0.2">
      <c r="A37" s="152"/>
      <c r="B37" s="152"/>
      <c r="C37" s="152"/>
      <c r="D37" s="152"/>
      <c r="E37" s="45" t="s">
        <v>57</v>
      </c>
      <c r="F37" s="33" t="s">
        <v>1157</v>
      </c>
      <c r="G37" s="34" t="s">
        <v>1144</v>
      </c>
      <c r="H37" s="36">
        <v>2</v>
      </c>
      <c r="I37" s="36" t="s">
        <v>100</v>
      </c>
      <c r="J37" s="116"/>
      <c r="K37" s="40">
        <v>2</v>
      </c>
      <c r="L37" s="116"/>
      <c r="M37" s="116"/>
      <c r="N37" s="116"/>
      <c r="O37" s="116"/>
      <c r="P37" s="116"/>
      <c r="Q37" s="106" t="s">
        <v>1158</v>
      </c>
    </row>
    <row r="38" spans="1:17" ht="24" x14ac:dyDescent="0.2">
      <c r="A38" s="165"/>
      <c r="B38" s="165"/>
      <c r="C38" s="165"/>
      <c r="D38" s="165" t="s">
        <v>1110</v>
      </c>
      <c r="E38" s="43" t="s">
        <v>1159</v>
      </c>
      <c r="F38" s="26" t="s">
        <v>1160</v>
      </c>
      <c r="G38" s="58"/>
      <c r="H38" s="61">
        <f>SUM(H39:H45)</f>
        <v>70</v>
      </c>
      <c r="I38" s="30" t="s">
        <v>1161</v>
      </c>
      <c r="J38" s="30">
        <f>H38</f>
        <v>70</v>
      </c>
      <c r="K38" s="61">
        <f>SUM(K39:K45)</f>
        <v>22</v>
      </c>
      <c r="L38" s="30">
        <f>K38</f>
        <v>22</v>
      </c>
      <c r="M38" s="61">
        <f>+J38-L38</f>
        <v>48</v>
      </c>
      <c r="N38" s="62">
        <f>+K38/H38</f>
        <v>0.31428571428571428</v>
      </c>
      <c r="O38" s="62">
        <f>+L38/J38</f>
        <v>0.31428571428571428</v>
      </c>
      <c r="P38" s="62">
        <f>(N38+O38)/2</f>
        <v>0.31428571428571428</v>
      </c>
      <c r="Q38" s="39"/>
    </row>
    <row r="39" spans="1:17" ht="25.5" x14ac:dyDescent="0.2">
      <c r="A39" s="166"/>
      <c r="B39" s="166"/>
      <c r="C39" s="166"/>
      <c r="D39" s="166"/>
      <c r="E39" s="45" t="s">
        <v>62</v>
      </c>
      <c r="F39" s="390" t="s">
        <v>1162</v>
      </c>
      <c r="G39" s="34" t="s">
        <v>2</v>
      </c>
      <c r="H39" s="36">
        <v>1</v>
      </c>
      <c r="I39" s="36" t="s">
        <v>1163</v>
      </c>
      <c r="J39" s="391" t="s">
        <v>28</v>
      </c>
      <c r="K39" s="40">
        <v>1</v>
      </c>
      <c r="L39" s="153" t="s">
        <v>28</v>
      </c>
      <c r="M39" s="156"/>
      <c r="N39" s="156"/>
      <c r="O39" s="156"/>
      <c r="P39" s="157"/>
      <c r="Q39" s="105" t="s">
        <v>1164</v>
      </c>
    </row>
    <row r="40" spans="1:17" ht="140.25" x14ac:dyDescent="0.2">
      <c r="A40" s="166"/>
      <c r="B40" s="166"/>
      <c r="C40" s="166"/>
      <c r="D40" s="166"/>
      <c r="E40" s="45" t="s">
        <v>63</v>
      </c>
      <c r="F40" s="390" t="s">
        <v>1165</v>
      </c>
      <c r="G40" s="34" t="s">
        <v>6</v>
      </c>
      <c r="H40" s="36">
        <v>9</v>
      </c>
      <c r="I40" s="36" t="s">
        <v>1161</v>
      </c>
      <c r="J40" s="392"/>
      <c r="K40" s="40">
        <v>3</v>
      </c>
      <c r="L40" s="154"/>
      <c r="M40" s="158"/>
      <c r="N40" s="158"/>
      <c r="O40" s="158"/>
      <c r="P40" s="159"/>
      <c r="Q40" s="393" t="s">
        <v>1166</v>
      </c>
    </row>
    <row r="41" spans="1:17" ht="409.5" x14ac:dyDescent="0.2">
      <c r="A41" s="166"/>
      <c r="B41" s="166"/>
      <c r="C41" s="166"/>
      <c r="D41" s="166"/>
      <c r="E41" s="45" t="s">
        <v>1167</v>
      </c>
      <c r="F41" s="390" t="s">
        <v>1168</v>
      </c>
      <c r="G41" s="34" t="s">
        <v>1169</v>
      </c>
      <c r="H41" s="36">
        <v>19</v>
      </c>
      <c r="I41" s="36" t="s">
        <v>1170</v>
      </c>
      <c r="J41" s="392"/>
      <c r="K41" s="40">
        <v>7</v>
      </c>
      <c r="L41" s="154"/>
      <c r="M41" s="158"/>
      <c r="N41" s="158"/>
      <c r="O41" s="158"/>
      <c r="P41" s="159"/>
      <c r="Q41" s="394" t="s">
        <v>1171</v>
      </c>
    </row>
    <row r="42" spans="1:17" ht="89.25" x14ac:dyDescent="0.2">
      <c r="A42" s="166"/>
      <c r="B42" s="166"/>
      <c r="C42" s="166"/>
      <c r="D42" s="166"/>
      <c r="E42" s="45" t="s">
        <v>1172</v>
      </c>
      <c r="F42" s="390" t="s">
        <v>1173</v>
      </c>
      <c r="G42" s="34" t="s">
        <v>6</v>
      </c>
      <c r="H42" s="36">
        <v>9</v>
      </c>
      <c r="I42" s="36" t="s">
        <v>1161</v>
      </c>
      <c r="J42" s="392"/>
      <c r="K42" s="40">
        <v>3</v>
      </c>
      <c r="L42" s="154"/>
      <c r="M42" s="158"/>
      <c r="N42" s="158"/>
      <c r="O42" s="158"/>
      <c r="P42" s="159"/>
      <c r="Q42" s="395" t="s">
        <v>1174</v>
      </c>
    </row>
    <row r="43" spans="1:17" ht="24" x14ac:dyDescent="0.2">
      <c r="A43" s="166"/>
      <c r="B43" s="166"/>
      <c r="C43" s="166"/>
      <c r="D43" s="166"/>
      <c r="E43" s="45" t="s">
        <v>65</v>
      </c>
      <c r="F43" s="390" t="s">
        <v>1175</v>
      </c>
      <c r="G43" s="34" t="s">
        <v>3</v>
      </c>
      <c r="H43" s="36">
        <v>4</v>
      </c>
      <c r="I43" s="36" t="s">
        <v>1161</v>
      </c>
      <c r="J43" s="392"/>
      <c r="K43" s="40">
        <v>1</v>
      </c>
      <c r="L43" s="154"/>
      <c r="M43" s="158"/>
      <c r="N43" s="158"/>
      <c r="O43" s="158"/>
      <c r="P43" s="159"/>
      <c r="Q43" s="105"/>
    </row>
    <row r="44" spans="1:17" ht="60" x14ac:dyDescent="0.2">
      <c r="A44" s="166"/>
      <c r="B44" s="166"/>
      <c r="C44" s="166"/>
      <c r="D44" s="166"/>
      <c r="E44" s="45" t="s">
        <v>105</v>
      </c>
      <c r="F44" s="390" t="s">
        <v>1176</v>
      </c>
      <c r="G44" s="34" t="s">
        <v>1177</v>
      </c>
      <c r="H44" s="36">
        <v>20</v>
      </c>
      <c r="I44" s="36" t="s">
        <v>1161</v>
      </c>
      <c r="J44" s="392"/>
      <c r="K44" s="40">
        <v>6</v>
      </c>
      <c r="L44" s="154"/>
      <c r="M44" s="158"/>
      <c r="N44" s="158"/>
      <c r="O44" s="158"/>
      <c r="P44" s="159"/>
      <c r="Q44" s="105"/>
    </row>
    <row r="45" spans="1:17" ht="24" x14ac:dyDescent="0.2">
      <c r="A45" s="167"/>
      <c r="B45" s="167"/>
      <c r="C45" s="167"/>
      <c r="D45" s="167"/>
      <c r="E45" s="45" t="s">
        <v>1084</v>
      </c>
      <c r="F45" s="390" t="s">
        <v>1178</v>
      </c>
      <c r="G45" s="34" t="s">
        <v>3</v>
      </c>
      <c r="H45" s="36">
        <v>8</v>
      </c>
      <c r="I45" s="36" t="s">
        <v>1179</v>
      </c>
      <c r="J45" s="396"/>
      <c r="K45" s="40">
        <v>1</v>
      </c>
      <c r="L45" s="155"/>
      <c r="M45" s="160"/>
      <c r="N45" s="160"/>
      <c r="O45" s="160"/>
      <c r="P45" s="161"/>
      <c r="Q45" s="105"/>
    </row>
    <row r="46" spans="1:17" ht="72" x14ac:dyDescent="0.2">
      <c r="A46" s="152"/>
      <c r="B46" s="152"/>
      <c r="C46" s="152"/>
      <c r="D46" s="152" t="s">
        <v>1110</v>
      </c>
      <c r="E46" s="43">
        <v>6</v>
      </c>
      <c r="F46" s="26" t="s">
        <v>1180</v>
      </c>
      <c r="G46" s="58"/>
      <c r="H46" s="61">
        <f>SUM(H47:H51)</f>
        <v>5</v>
      </c>
      <c r="I46" s="30" t="s">
        <v>1181</v>
      </c>
      <c r="J46" s="30">
        <f>H46</f>
        <v>5</v>
      </c>
      <c r="K46" s="61">
        <f>SUM(K47:K51)</f>
        <v>3</v>
      </c>
      <c r="L46" s="30">
        <f>K46</f>
        <v>3</v>
      </c>
      <c r="M46" s="61">
        <f>+J46-L46</f>
        <v>2</v>
      </c>
      <c r="N46" s="62">
        <f>+K46/H46</f>
        <v>0.6</v>
      </c>
      <c r="O46" s="62">
        <f>+L46/J46</f>
        <v>0.6</v>
      </c>
      <c r="P46" s="62">
        <f>(N46+O46)/2</f>
        <v>0.6</v>
      </c>
      <c r="Q46" s="39"/>
    </row>
    <row r="47" spans="1:17" ht="24" x14ac:dyDescent="0.2">
      <c r="A47" s="152"/>
      <c r="B47" s="152"/>
      <c r="C47" s="152"/>
      <c r="D47" s="152"/>
      <c r="E47" s="46" t="s">
        <v>66</v>
      </c>
      <c r="F47" s="41" t="s">
        <v>1182</v>
      </c>
      <c r="G47" s="34" t="s">
        <v>1144</v>
      </c>
      <c r="H47" s="36">
        <v>1</v>
      </c>
      <c r="I47" s="36" t="s">
        <v>1183</v>
      </c>
      <c r="J47" s="116" t="s">
        <v>28</v>
      </c>
      <c r="K47" s="36">
        <v>0</v>
      </c>
      <c r="L47" s="116" t="s">
        <v>55</v>
      </c>
      <c r="M47" s="116"/>
      <c r="N47" s="116"/>
      <c r="O47" s="116"/>
      <c r="P47" s="116"/>
      <c r="Q47" s="241" t="s">
        <v>1184</v>
      </c>
    </row>
    <row r="48" spans="1:17" ht="36" x14ac:dyDescent="0.2">
      <c r="A48" s="152"/>
      <c r="B48" s="152"/>
      <c r="C48" s="152"/>
      <c r="D48" s="152"/>
      <c r="E48" s="46" t="s">
        <v>67</v>
      </c>
      <c r="F48" s="41" t="s">
        <v>1185</v>
      </c>
      <c r="G48" s="34" t="s">
        <v>1144</v>
      </c>
      <c r="H48" s="36">
        <v>1</v>
      </c>
      <c r="I48" s="36" t="s">
        <v>1186</v>
      </c>
      <c r="J48" s="116"/>
      <c r="K48" s="36">
        <v>1</v>
      </c>
      <c r="L48" s="116"/>
      <c r="M48" s="116"/>
      <c r="N48" s="116"/>
      <c r="O48" s="116"/>
      <c r="P48" s="116"/>
      <c r="Q48" s="397"/>
    </row>
    <row r="49" spans="1:17" ht="84" x14ac:dyDescent="0.2">
      <c r="A49" s="152"/>
      <c r="B49" s="152"/>
      <c r="C49" s="152"/>
      <c r="D49" s="152"/>
      <c r="E49" s="46" t="s">
        <v>68</v>
      </c>
      <c r="F49" s="41" t="s">
        <v>1187</v>
      </c>
      <c r="G49" s="34" t="s">
        <v>1144</v>
      </c>
      <c r="H49" s="36">
        <v>1</v>
      </c>
      <c r="I49" s="36" t="s">
        <v>1188</v>
      </c>
      <c r="J49" s="116"/>
      <c r="K49" s="36">
        <v>0</v>
      </c>
      <c r="L49" s="116"/>
      <c r="M49" s="116"/>
      <c r="N49" s="116"/>
      <c r="O49" s="116"/>
      <c r="P49" s="116"/>
      <c r="Q49" s="397"/>
    </row>
    <row r="50" spans="1:17" ht="24" x14ac:dyDescent="0.2">
      <c r="A50" s="152"/>
      <c r="B50" s="152"/>
      <c r="C50" s="152"/>
      <c r="D50" s="152"/>
      <c r="E50" s="46" t="s">
        <v>69</v>
      </c>
      <c r="F50" s="41" t="s">
        <v>1189</v>
      </c>
      <c r="G50" s="34" t="s">
        <v>1144</v>
      </c>
      <c r="H50" s="36">
        <v>1</v>
      </c>
      <c r="I50" s="36" t="s">
        <v>1190</v>
      </c>
      <c r="J50" s="116"/>
      <c r="K50" s="36">
        <v>1</v>
      </c>
      <c r="L50" s="116"/>
      <c r="M50" s="116"/>
      <c r="N50" s="116"/>
      <c r="O50" s="116"/>
      <c r="P50" s="116"/>
      <c r="Q50" s="397"/>
    </row>
    <row r="51" spans="1:17" ht="36" x14ac:dyDescent="0.2">
      <c r="A51" s="152"/>
      <c r="B51" s="152"/>
      <c r="C51" s="152"/>
      <c r="D51" s="152"/>
      <c r="E51" s="46" t="s">
        <v>106</v>
      </c>
      <c r="F51" s="41" t="s">
        <v>1191</v>
      </c>
      <c r="G51" s="34" t="s">
        <v>1144</v>
      </c>
      <c r="H51" s="36">
        <v>1</v>
      </c>
      <c r="I51" s="36" t="s">
        <v>1188</v>
      </c>
      <c r="J51" s="116"/>
      <c r="K51" s="36">
        <v>1</v>
      </c>
      <c r="L51" s="116"/>
      <c r="M51" s="116"/>
      <c r="N51" s="116"/>
      <c r="O51" s="116"/>
      <c r="P51" s="116"/>
      <c r="Q51" s="397"/>
    </row>
    <row r="52" spans="1:17" ht="24" x14ac:dyDescent="0.2">
      <c r="A52" s="165"/>
      <c r="B52" s="165"/>
      <c r="C52" s="165"/>
      <c r="D52" s="165" t="s">
        <v>1110</v>
      </c>
      <c r="E52" s="43">
        <v>7</v>
      </c>
      <c r="F52" s="26" t="s">
        <v>1192</v>
      </c>
      <c r="G52" s="58"/>
      <c r="H52" s="61">
        <f>SUM(H53:H54)</f>
        <v>2</v>
      </c>
      <c r="I52" s="30" t="s">
        <v>1193</v>
      </c>
      <c r="J52" s="30">
        <f>H52</f>
        <v>2</v>
      </c>
      <c r="K52" s="61">
        <f>SUM(K53:K54)</f>
        <v>0</v>
      </c>
      <c r="L52" s="30">
        <f>K52</f>
        <v>0</v>
      </c>
      <c r="M52" s="61">
        <f>+J52-L52</f>
        <v>2</v>
      </c>
      <c r="N52" s="62">
        <f>+K52/H52</f>
        <v>0</v>
      </c>
      <c r="O52" s="62">
        <f>+L52/J52</f>
        <v>0</v>
      </c>
      <c r="P52" s="62">
        <f>(N52+O52)/2</f>
        <v>0</v>
      </c>
      <c r="Q52" s="39"/>
    </row>
    <row r="53" spans="1:17" ht="36" x14ac:dyDescent="0.2">
      <c r="A53" s="166"/>
      <c r="B53" s="166"/>
      <c r="C53" s="166"/>
      <c r="D53" s="166"/>
      <c r="E53" s="46" t="s">
        <v>160</v>
      </c>
      <c r="F53" s="41" t="s">
        <v>1194</v>
      </c>
      <c r="G53" s="34" t="s">
        <v>1144</v>
      </c>
      <c r="H53" s="36">
        <v>1</v>
      </c>
      <c r="I53" s="36" t="s">
        <v>1195</v>
      </c>
      <c r="J53" s="391" t="s">
        <v>55</v>
      </c>
      <c r="K53" s="36">
        <v>0</v>
      </c>
      <c r="L53" s="153" t="s">
        <v>55</v>
      </c>
      <c r="M53" s="156"/>
      <c r="N53" s="156"/>
      <c r="O53" s="156"/>
      <c r="P53" s="157"/>
      <c r="Q53" s="398"/>
    </row>
    <row r="54" spans="1:17" ht="48" x14ac:dyDescent="0.2">
      <c r="A54" s="167"/>
      <c r="B54" s="167"/>
      <c r="C54" s="167"/>
      <c r="D54" s="167"/>
      <c r="E54" s="46" t="s">
        <v>161</v>
      </c>
      <c r="F54" s="41" t="s">
        <v>1196</v>
      </c>
      <c r="G54" s="34" t="s">
        <v>1144</v>
      </c>
      <c r="H54" s="36">
        <v>1</v>
      </c>
      <c r="I54" s="36" t="s">
        <v>1195</v>
      </c>
      <c r="J54" s="396"/>
      <c r="K54" s="36">
        <v>0</v>
      </c>
      <c r="L54" s="155"/>
      <c r="M54" s="160"/>
      <c r="N54" s="160"/>
      <c r="O54" s="160"/>
      <c r="P54" s="161"/>
      <c r="Q54" s="399"/>
    </row>
    <row r="55" spans="1:17" ht="48" x14ac:dyDescent="0.2">
      <c r="A55" s="165"/>
      <c r="B55" s="165"/>
      <c r="C55" s="165"/>
      <c r="D55" s="165" t="s">
        <v>1197</v>
      </c>
      <c r="E55" s="43">
        <v>1</v>
      </c>
      <c r="F55" s="26" t="s">
        <v>1198</v>
      </c>
      <c r="G55" s="58"/>
      <c r="H55" s="61">
        <f>SUM(H56:H60)</f>
        <v>6</v>
      </c>
      <c r="I55" s="30" t="s">
        <v>1199</v>
      </c>
      <c r="J55" s="30">
        <v>6</v>
      </c>
      <c r="K55" s="61">
        <f>SUM(K56:K60)</f>
        <v>6</v>
      </c>
      <c r="L55" s="30">
        <f>K55</f>
        <v>6</v>
      </c>
      <c r="M55" s="61">
        <f>+J55-L55</f>
        <v>0</v>
      </c>
      <c r="N55" s="62">
        <f>+K55/H55</f>
        <v>1</v>
      </c>
      <c r="O55" s="62">
        <f>+L55/J55</f>
        <v>1</v>
      </c>
      <c r="P55" s="62">
        <f>(N55+O55)/2</f>
        <v>1</v>
      </c>
      <c r="Q55" s="39"/>
    </row>
    <row r="56" spans="1:17" ht="48" x14ac:dyDescent="0.2">
      <c r="A56" s="166"/>
      <c r="B56" s="166"/>
      <c r="C56" s="166"/>
      <c r="D56" s="166"/>
      <c r="E56" s="45" t="s">
        <v>31</v>
      </c>
      <c r="F56" s="33" t="s">
        <v>1200</v>
      </c>
      <c r="G56" s="275" t="s">
        <v>2</v>
      </c>
      <c r="H56" s="77">
        <v>1</v>
      </c>
      <c r="I56" s="77" t="s">
        <v>1201</v>
      </c>
      <c r="J56" s="153" t="s">
        <v>28</v>
      </c>
      <c r="K56" s="36">
        <v>1</v>
      </c>
      <c r="L56" s="156" t="s">
        <v>55</v>
      </c>
      <c r="M56" s="156"/>
      <c r="N56" s="156"/>
      <c r="O56" s="156"/>
      <c r="P56" s="157"/>
      <c r="Q56" s="400" t="s">
        <v>1202</v>
      </c>
    </row>
    <row r="57" spans="1:17" ht="60" x14ac:dyDescent="0.2">
      <c r="A57" s="166"/>
      <c r="B57" s="166"/>
      <c r="C57" s="166"/>
      <c r="D57" s="166"/>
      <c r="E57" s="45" t="s">
        <v>26</v>
      </c>
      <c r="F57" s="33" t="s">
        <v>1203</v>
      </c>
      <c r="G57" s="275" t="s">
        <v>2</v>
      </c>
      <c r="H57" s="77">
        <v>1</v>
      </c>
      <c r="I57" s="77" t="s">
        <v>1204</v>
      </c>
      <c r="J57" s="154"/>
      <c r="K57" s="36">
        <v>1</v>
      </c>
      <c r="L57" s="158"/>
      <c r="M57" s="158"/>
      <c r="N57" s="158"/>
      <c r="O57" s="158"/>
      <c r="P57" s="159"/>
      <c r="Q57" s="400"/>
    </row>
    <row r="58" spans="1:17" ht="372" x14ac:dyDescent="0.2">
      <c r="A58" s="166"/>
      <c r="B58" s="166"/>
      <c r="C58" s="166"/>
      <c r="D58" s="166"/>
      <c r="E58" s="45" t="s">
        <v>27</v>
      </c>
      <c r="F58" s="33" t="s">
        <v>1205</v>
      </c>
      <c r="G58" s="275" t="s">
        <v>2</v>
      </c>
      <c r="H58" s="77">
        <v>1</v>
      </c>
      <c r="I58" s="77" t="s">
        <v>1206</v>
      </c>
      <c r="J58" s="154"/>
      <c r="K58" s="36">
        <v>1</v>
      </c>
      <c r="L58" s="158"/>
      <c r="M58" s="158"/>
      <c r="N58" s="158"/>
      <c r="O58" s="158"/>
      <c r="P58" s="159"/>
      <c r="Q58" s="400"/>
    </row>
    <row r="59" spans="1:17" ht="264" x14ac:dyDescent="0.2">
      <c r="A59" s="166"/>
      <c r="B59" s="166"/>
      <c r="C59" s="166"/>
      <c r="D59" s="166"/>
      <c r="E59" s="45" t="s">
        <v>51</v>
      </c>
      <c r="F59" s="33" t="s">
        <v>1207</v>
      </c>
      <c r="G59" s="275" t="s">
        <v>2</v>
      </c>
      <c r="H59" s="77">
        <v>2</v>
      </c>
      <c r="I59" s="77" t="s">
        <v>1208</v>
      </c>
      <c r="J59" s="154"/>
      <c r="K59" s="36">
        <v>2</v>
      </c>
      <c r="L59" s="158"/>
      <c r="M59" s="158"/>
      <c r="N59" s="158"/>
      <c r="O59" s="158"/>
      <c r="P59" s="159"/>
      <c r="Q59" s="400"/>
    </row>
    <row r="60" spans="1:17" ht="72.75" thickBot="1" x14ac:dyDescent="0.25">
      <c r="A60" s="167"/>
      <c r="B60" s="167"/>
      <c r="C60" s="167"/>
      <c r="D60" s="167"/>
      <c r="E60" s="45" t="s">
        <v>142</v>
      </c>
      <c r="F60" s="33" t="s">
        <v>1209</v>
      </c>
      <c r="G60" s="275" t="s">
        <v>2</v>
      </c>
      <c r="H60" s="401">
        <v>1</v>
      </c>
      <c r="I60" s="401" t="s">
        <v>1210</v>
      </c>
      <c r="J60" s="155"/>
      <c r="K60" s="36">
        <v>1</v>
      </c>
      <c r="L60" s="160"/>
      <c r="M60" s="160"/>
      <c r="N60" s="160"/>
      <c r="O60" s="160"/>
      <c r="P60" s="161"/>
      <c r="Q60" s="402"/>
    </row>
    <row r="61" spans="1:17" ht="60" x14ac:dyDescent="0.2">
      <c r="A61" s="165"/>
      <c r="B61" s="165"/>
      <c r="C61" s="165"/>
      <c r="D61" s="165" t="s">
        <v>1197</v>
      </c>
      <c r="E61" s="43">
        <v>2</v>
      </c>
      <c r="F61" s="90" t="s">
        <v>1211</v>
      </c>
      <c r="G61" s="58"/>
      <c r="H61" s="61">
        <f>SUM(H62:H67)</f>
        <v>31</v>
      </c>
      <c r="I61" s="30" t="s">
        <v>1212</v>
      </c>
      <c r="J61" s="30">
        <v>31</v>
      </c>
      <c r="K61" s="61">
        <f>SUM(K62:K67)</f>
        <v>19</v>
      </c>
      <c r="L61" s="27">
        <v>8</v>
      </c>
      <c r="M61" s="61">
        <f>+J61-L61</f>
        <v>23</v>
      </c>
      <c r="N61" s="62">
        <f>+K61/H61</f>
        <v>0.61290322580645162</v>
      </c>
      <c r="O61" s="62">
        <f>+L61/J61</f>
        <v>0.25806451612903225</v>
      </c>
      <c r="P61" s="62">
        <f>(N61+O61)/2</f>
        <v>0.43548387096774194</v>
      </c>
      <c r="Q61" s="39"/>
    </row>
    <row r="62" spans="1:17" ht="120" x14ac:dyDescent="0.2">
      <c r="A62" s="166"/>
      <c r="B62" s="166"/>
      <c r="C62" s="166"/>
      <c r="D62" s="166"/>
      <c r="E62" s="45" t="s">
        <v>70</v>
      </c>
      <c r="F62" s="22" t="s">
        <v>1213</v>
      </c>
      <c r="G62" s="403" t="s">
        <v>2</v>
      </c>
      <c r="H62" s="77">
        <v>1</v>
      </c>
      <c r="I62" s="77" t="s">
        <v>1214</v>
      </c>
      <c r="J62" s="116" t="s">
        <v>28</v>
      </c>
      <c r="K62" s="40">
        <v>1</v>
      </c>
      <c r="L62" s="116" t="s">
        <v>55</v>
      </c>
      <c r="M62" s="116"/>
      <c r="N62" s="116"/>
      <c r="O62" s="116"/>
      <c r="P62" s="116"/>
      <c r="Q62" s="404" t="s">
        <v>1215</v>
      </c>
    </row>
    <row r="63" spans="1:17" ht="60" x14ac:dyDescent="0.2">
      <c r="A63" s="166"/>
      <c r="B63" s="166"/>
      <c r="C63" s="166"/>
      <c r="D63" s="166"/>
      <c r="E63" s="45" t="s">
        <v>71</v>
      </c>
      <c r="F63" s="22" t="s">
        <v>1216</v>
      </c>
      <c r="G63" s="403" t="s">
        <v>2</v>
      </c>
      <c r="H63" s="77">
        <v>2</v>
      </c>
      <c r="I63" s="77" t="s">
        <v>1217</v>
      </c>
      <c r="J63" s="116"/>
      <c r="K63" s="40">
        <v>2</v>
      </c>
      <c r="L63" s="116"/>
      <c r="M63" s="116"/>
      <c r="N63" s="116"/>
      <c r="O63" s="116"/>
      <c r="P63" s="116"/>
      <c r="Q63" s="405"/>
    </row>
    <row r="64" spans="1:17" ht="96" x14ac:dyDescent="0.2">
      <c r="A64" s="166"/>
      <c r="B64" s="166"/>
      <c r="C64" s="166"/>
      <c r="D64" s="166"/>
      <c r="E64" s="45" t="s">
        <v>72</v>
      </c>
      <c r="F64" s="22" t="s">
        <v>1218</v>
      </c>
      <c r="G64" s="403" t="s">
        <v>2</v>
      </c>
      <c r="H64" s="77">
        <v>1</v>
      </c>
      <c r="I64" s="77" t="s">
        <v>1219</v>
      </c>
      <c r="J64" s="116"/>
      <c r="K64" s="40">
        <v>1</v>
      </c>
      <c r="L64" s="116"/>
      <c r="M64" s="116"/>
      <c r="N64" s="116"/>
      <c r="O64" s="116"/>
      <c r="P64" s="116"/>
      <c r="Q64" s="405"/>
    </row>
    <row r="65" spans="1:17" ht="36" x14ac:dyDescent="0.2">
      <c r="A65" s="166"/>
      <c r="B65" s="166"/>
      <c r="C65" s="166"/>
      <c r="D65" s="166"/>
      <c r="E65" s="45" t="s">
        <v>73</v>
      </c>
      <c r="F65" s="22" t="s">
        <v>1220</v>
      </c>
      <c r="G65" s="403" t="s">
        <v>2</v>
      </c>
      <c r="H65" s="77">
        <v>3</v>
      </c>
      <c r="I65" s="77" t="s">
        <v>1221</v>
      </c>
      <c r="J65" s="116"/>
      <c r="K65" s="40">
        <v>3</v>
      </c>
      <c r="L65" s="116"/>
      <c r="M65" s="116"/>
      <c r="N65" s="116"/>
      <c r="O65" s="116"/>
      <c r="P65" s="116"/>
      <c r="Q65" s="405"/>
    </row>
    <row r="66" spans="1:17" ht="108" x14ac:dyDescent="0.2">
      <c r="A66" s="166"/>
      <c r="B66" s="166"/>
      <c r="C66" s="166"/>
      <c r="D66" s="166"/>
      <c r="E66" s="45" t="s">
        <v>74</v>
      </c>
      <c r="F66" s="406" t="s">
        <v>1222</v>
      </c>
      <c r="G66" s="403" t="s">
        <v>1223</v>
      </c>
      <c r="H66" s="407">
        <v>12</v>
      </c>
      <c r="I66" s="77" t="s">
        <v>1224</v>
      </c>
      <c r="J66" s="116"/>
      <c r="K66" s="40">
        <v>6</v>
      </c>
      <c r="L66" s="116"/>
      <c r="M66" s="116"/>
      <c r="N66" s="116"/>
      <c r="O66" s="116"/>
      <c r="P66" s="116"/>
      <c r="Q66" s="405"/>
    </row>
    <row r="67" spans="1:17" ht="36" x14ac:dyDescent="0.2">
      <c r="A67" s="167"/>
      <c r="B67" s="167"/>
      <c r="C67" s="167"/>
      <c r="D67" s="167"/>
      <c r="E67" s="45" t="s">
        <v>460</v>
      </c>
      <c r="F67" s="22" t="s">
        <v>1225</v>
      </c>
      <c r="G67" s="403" t="s">
        <v>1226</v>
      </c>
      <c r="H67" s="77">
        <v>12</v>
      </c>
      <c r="I67" s="77" t="s">
        <v>1227</v>
      </c>
      <c r="J67" s="93"/>
      <c r="K67" s="40">
        <v>6</v>
      </c>
      <c r="L67" s="93"/>
      <c r="M67" s="93"/>
      <c r="N67" s="93"/>
      <c r="O67" s="93"/>
      <c r="P67" s="93"/>
      <c r="Q67" s="105"/>
    </row>
    <row r="68" spans="1:17" ht="36" x14ac:dyDescent="0.2">
      <c r="A68" s="165"/>
      <c r="B68" s="165"/>
      <c r="C68" s="165"/>
      <c r="D68" s="165" t="s">
        <v>1197</v>
      </c>
      <c r="E68" s="43">
        <v>3</v>
      </c>
      <c r="F68" s="26" t="s">
        <v>1228</v>
      </c>
      <c r="G68" s="58"/>
      <c r="H68" s="61">
        <f>SUM(H69:H76)</f>
        <v>9</v>
      </c>
      <c r="I68" s="30" t="s">
        <v>1229</v>
      </c>
      <c r="J68" s="30">
        <v>9</v>
      </c>
      <c r="K68" s="61">
        <f>SUM(K69:K76)</f>
        <v>6</v>
      </c>
      <c r="L68" s="27">
        <v>9</v>
      </c>
      <c r="M68" s="61">
        <f>+J68-L68</f>
        <v>0</v>
      </c>
      <c r="N68" s="62">
        <f>+K68/H68</f>
        <v>0.66666666666666663</v>
      </c>
      <c r="O68" s="62">
        <f>+L68/J68</f>
        <v>1</v>
      </c>
      <c r="P68" s="62">
        <f>(N68+O68)/2</f>
        <v>0.83333333333333326</v>
      </c>
      <c r="Q68" s="39"/>
    </row>
    <row r="69" spans="1:17" ht="144" x14ac:dyDescent="0.2">
      <c r="A69" s="166"/>
      <c r="B69" s="166"/>
      <c r="C69" s="166"/>
      <c r="D69" s="166"/>
      <c r="E69" s="46" t="s">
        <v>54</v>
      </c>
      <c r="F69" s="408" t="s">
        <v>1230</v>
      </c>
      <c r="G69" s="34" t="s">
        <v>2</v>
      </c>
      <c r="H69" s="36">
        <v>2</v>
      </c>
      <c r="I69" s="36" t="s">
        <v>1231</v>
      </c>
      <c r="J69" s="391" t="s">
        <v>28</v>
      </c>
      <c r="K69" s="36">
        <v>2</v>
      </c>
      <c r="L69" s="153" t="s">
        <v>55</v>
      </c>
      <c r="M69" s="156"/>
      <c r="N69" s="156"/>
      <c r="O69" s="156"/>
      <c r="P69" s="157"/>
      <c r="Q69" s="409" t="s">
        <v>1232</v>
      </c>
    </row>
    <row r="70" spans="1:17" ht="384" x14ac:dyDescent="0.2">
      <c r="A70" s="166"/>
      <c r="B70" s="166"/>
      <c r="C70" s="166"/>
      <c r="D70" s="166"/>
      <c r="E70" s="46" t="s">
        <v>50</v>
      </c>
      <c r="F70" s="410" t="s">
        <v>1233</v>
      </c>
      <c r="G70" s="34" t="s">
        <v>2</v>
      </c>
      <c r="H70" s="36">
        <v>1</v>
      </c>
      <c r="I70" s="36" t="s">
        <v>1234</v>
      </c>
      <c r="J70" s="392"/>
      <c r="K70" s="36">
        <v>1</v>
      </c>
      <c r="L70" s="154"/>
      <c r="M70" s="158"/>
      <c r="N70" s="158"/>
      <c r="O70" s="158"/>
      <c r="P70" s="159"/>
      <c r="Q70" s="411"/>
    </row>
    <row r="71" spans="1:17" ht="240" x14ac:dyDescent="0.2">
      <c r="A71" s="166"/>
      <c r="B71" s="166"/>
      <c r="C71" s="166"/>
      <c r="D71" s="166"/>
      <c r="E71" s="412" t="s">
        <v>49</v>
      </c>
      <c r="F71" s="410" t="s">
        <v>1235</v>
      </c>
      <c r="G71" s="34" t="s">
        <v>2</v>
      </c>
      <c r="H71" s="36">
        <v>1</v>
      </c>
      <c r="I71" s="36" t="s">
        <v>1236</v>
      </c>
      <c r="J71" s="392"/>
      <c r="K71" s="36">
        <v>1</v>
      </c>
      <c r="L71" s="154"/>
      <c r="M71" s="158"/>
      <c r="N71" s="158"/>
      <c r="O71" s="158"/>
      <c r="P71" s="159"/>
      <c r="Q71" s="411"/>
    </row>
    <row r="72" spans="1:17" ht="72" x14ac:dyDescent="0.2">
      <c r="A72" s="166"/>
      <c r="B72" s="166"/>
      <c r="C72" s="166"/>
      <c r="D72" s="166"/>
      <c r="E72" s="413" t="s">
        <v>47</v>
      </c>
      <c r="F72" s="410" t="s">
        <v>1237</v>
      </c>
      <c r="G72" s="34" t="s">
        <v>2</v>
      </c>
      <c r="H72" s="36">
        <v>1</v>
      </c>
      <c r="I72" s="36" t="s">
        <v>1236</v>
      </c>
      <c r="J72" s="392"/>
      <c r="K72" s="414">
        <v>1</v>
      </c>
      <c r="L72" s="154"/>
      <c r="M72" s="158"/>
      <c r="N72" s="158"/>
      <c r="O72" s="158"/>
      <c r="P72" s="159"/>
      <c r="Q72" s="411"/>
    </row>
    <row r="73" spans="1:17" ht="409.5" x14ac:dyDescent="0.2">
      <c r="A73" s="166"/>
      <c r="B73" s="166"/>
      <c r="C73" s="166"/>
      <c r="D73" s="166"/>
      <c r="E73" s="325" t="s">
        <v>48</v>
      </c>
      <c r="F73" s="415" t="s">
        <v>1238</v>
      </c>
      <c r="G73" s="34" t="s">
        <v>2</v>
      </c>
      <c r="H73" s="36">
        <v>1</v>
      </c>
      <c r="I73" s="36" t="s">
        <v>1239</v>
      </c>
      <c r="J73" s="392"/>
      <c r="K73" s="36">
        <v>1</v>
      </c>
      <c r="L73" s="154"/>
      <c r="M73" s="158"/>
      <c r="N73" s="158"/>
      <c r="O73" s="158"/>
      <c r="P73" s="159"/>
      <c r="Q73" s="411"/>
    </row>
    <row r="74" spans="1:17" ht="120" x14ac:dyDescent="0.2">
      <c r="A74" s="166"/>
      <c r="B74" s="166"/>
      <c r="C74" s="166"/>
      <c r="D74" s="166"/>
      <c r="E74" s="416" t="s">
        <v>480</v>
      </c>
      <c r="F74" s="417" t="s">
        <v>1240</v>
      </c>
      <c r="G74" s="34" t="s">
        <v>2</v>
      </c>
      <c r="H74" s="36">
        <v>1</v>
      </c>
      <c r="I74" s="36" t="s">
        <v>1241</v>
      </c>
      <c r="J74" s="392"/>
      <c r="K74" s="36">
        <v>0</v>
      </c>
      <c r="L74" s="154"/>
      <c r="M74" s="158"/>
      <c r="N74" s="158"/>
      <c r="O74" s="158"/>
      <c r="P74" s="159"/>
      <c r="Q74" s="411"/>
    </row>
    <row r="75" spans="1:17" ht="120" x14ac:dyDescent="0.2">
      <c r="A75" s="166"/>
      <c r="B75" s="166"/>
      <c r="C75" s="166"/>
      <c r="D75" s="166"/>
      <c r="E75" s="46" t="s">
        <v>483</v>
      </c>
      <c r="F75" s="418" t="s">
        <v>1242</v>
      </c>
      <c r="G75" s="34" t="s">
        <v>2</v>
      </c>
      <c r="H75" s="36">
        <v>1</v>
      </c>
      <c r="I75" s="36" t="s">
        <v>1243</v>
      </c>
      <c r="J75" s="396"/>
      <c r="K75" s="36">
        <v>0</v>
      </c>
      <c r="L75" s="155"/>
      <c r="M75" s="160"/>
      <c r="N75" s="160"/>
      <c r="O75" s="160"/>
      <c r="P75" s="161"/>
      <c r="Q75" s="419"/>
    </row>
    <row r="76" spans="1:17" ht="84" x14ac:dyDescent="0.2">
      <c r="A76" s="167"/>
      <c r="B76" s="167"/>
      <c r="C76" s="167"/>
      <c r="D76" s="167"/>
      <c r="E76" s="320" t="s">
        <v>486</v>
      </c>
      <c r="F76" s="420" t="s">
        <v>1244</v>
      </c>
      <c r="G76" s="268" t="s">
        <v>2</v>
      </c>
      <c r="H76" s="321">
        <v>1</v>
      </c>
      <c r="I76" s="321" t="s">
        <v>1245</v>
      </c>
      <c r="J76" s="421"/>
      <c r="K76" s="422">
        <v>0</v>
      </c>
      <c r="L76" s="96"/>
      <c r="M76" s="98"/>
      <c r="N76" s="98"/>
      <c r="O76" s="98"/>
      <c r="P76" s="99"/>
      <c r="Q76" s="423"/>
    </row>
    <row r="77" spans="1:17" ht="60" x14ac:dyDescent="0.2">
      <c r="A77" s="165"/>
      <c r="B77" s="165"/>
      <c r="C77" s="165"/>
      <c r="D77" s="165" t="s">
        <v>1197</v>
      </c>
      <c r="E77" s="323">
        <v>4</v>
      </c>
      <c r="F77" s="424" t="s">
        <v>1246</v>
      </c>
      <c r="G77" s="425"/>
      <c r="H77" s="426">
        <f>SUM(H78:H79)</f>
        <v>24</v>
      </c>
      <c r="I77" s="427" t="s">
        <v>1247</v>
      </c>
      <c r="J77" s="427">
        <v>24</v>
      </c>
      <c r="K77" s="426">
        <f>SUM(K78:K79)</f>
        <v>12</v>
      </c>
      <c r="L77" s="428">
        <v>12</v>
      </c>
      <c r="M77" s="426">
        <f>+J77-L77</f>
        <v>12</v>
      </c>
      <c r="N77" s="429">
        <f>+K77/H77</f>
        <v>0.5</v>
      </c>
      <c r="O77" s="429">
        <f>+L77/J77</f>
        <v>0.5</v>
      </c>
      <c r="P77" s="429">
        <f>(N77+O77)/2</f>
        <v>0.5</v>
      </c>
      <c r="Q77" s="430"/>
    </row>
    <row r="78" spans="1:17" ht="48" x14ac:dyDescent="0.2">
      <c r="A78" s="166"/>
      <c r="B78" s="166"/>
      <c r="C78" s="166"/>
      <c r="D78" s="166"/>
      <c r="E78" s="325" t="s">
        <v>80</v>
      </c>
      <c r="F78" s="406" t="s">
        <v>1248</v>
      </c>
      <c r="G78" s="275" t="s">
        <v>6</v>
      </c>
      <c r="H78" s="77">
        <v>12</v>
      </c>
      <c r="I78" s="77" t="s">
        <v>1249</v>
      </c>
      <c r="J78" s="431" t="s">
        <v>55</v>
      </c>
      <c r="K78" s="77">
        <v>6</v>
      </c>
      <c r="L78" s="431" t="s">
        <v>55</v>
      </c>
      <c r="M78" s="432"/>
      <c r="N78" s="432"/>
      <c r="O78" s="432"/>
      <c r="P78" s="432"/>
      <c r="Q78" s="433" t="s">
        <v>1250</v>
      </c>
    </row>
    <row r="79" spans="1:17" ht="36" x14ac:dyDescent="0.2">
      <c r="A79" s="167"/>
      <c r="B79" s="167"/>
      <c r="C79" s="167"/>
      <c r="D79" s="167"/>
      <c r="E79" s="325" t="s">
        <v>57</v>
      </c>
      <c r="F79" s="406" t="s">
        <v>1251</v>
      </c>
      <c r="G79" s="275" t="s">
        <v>6</v>
      </c>
      <c r="H79" s="77">
        <v>12</v>
      </c>
      <c r="I79" s="77" t="s">
        <v>1252</v>
      </c>
      <c r="J79" s="432"/>
      <c r="K79" s="77">
        <v>6</v>
      </c>
      <c r="L79" s="432"/>
      <c r="M79" s="432"/>
      <c r="N79" s="432"/>
      <c r="O79" s="432"/>
      <c r="P79" s="432"/>
      <c r="Q79" s="434"/>
    </row>
    <row r="80" spans="1:17" ht="48" x14ac:dyDescent="0.2">
      <c r="A80" s="165"/>
      <c r="B80" s="165"/>
      <c r="C80" s="165"/>
      <c r="D80" s="165" t="s">
        <v>1197</v>
      </c>
      <c r="E80" s="323" t="s">
        <v>1159</v>
      </c>
      <c r="F80" s="424" t="s">
        <v>1253</v>
      </c>
      <c r="G80" s="425"/>
      <c r="H80" s="426">
        <f>SUM(H81:H84)</f>
        <v>26</v>
      </c>
      <c r="I80" s="427" t="s">
        <v>1254</v>
      </c>
      <c r="J80" s="427">
        <v>20</v>
      </c>
      <c r="K80" s="426">
        <f>SUM(K81:K84)</f>
        <v>14</v>
      </c>
      <c r="L80" s="435">
        <v>14</v>
      </c>
      <c r="M80" s="61">
        <f>+J80-L80</f>
        <v>6</v>
      </c>
      <c r="N80" s="429">
        <f>+K80/H80</f>
        <v>0.53846153846153844</v>
      </c>
      <c r="O80" s="429">
        <f>+L80/J80</f>
        <v>0.7</v>
      </c>
      <c r="P80" s="429">
        <f>(N80+O80)/2</f>
        <v>0.61923076923076925</v>
      </c>
      <c r="Q80" s="430"/>
    </row>
    <row r="81" spans="1:17" ht="38.25" x14ac:dyDescent="0.2">
      <c r="A81" s="166"/>
      <c r="B81" s="166"/>
      <c r="C81" s="166"/>
      <c r="D81" s="166"/>
      <c r="E81" s="325" t="s">
        <v>62</v>
      </c>
      <c r="F81" s="22" t="s">
        <v>1255</v>
      </c>
      <c r="G81" s="436" t="s">
        <v>2</v>
      </c>
      <c r="H81" s="437">
        <v>1</v>
      </c>
      <c r="I81" s="438" t="s">
        <v>1256</v>
      </c>
      <c r="J81" s="439"/>
      <c r="K81" s="437">
        <v>1</v>
      </c>
      <c r="L81" s="440"/>
      <c r="M81" s="441"/>
      <c r="N81" s="442"/>
      <c r="O81" s="442"/>
      <c r="P81" s="442"/>
      <c r="Q81" s="443" t="s">
        <v>1257</v>
      </c>
    </row>
    <row r="82" spans="1:17" ht="38.25" x14ac:dyDescent="0.2">
      <c r="A82" s="166"/>
      <c r="B82" s="166"/>
      <c r="C82" s="166"/>
      <c r="D82" s="166"/>
      <c r="E82" s="325" t="s">
        <v>63</v>
      </c>
      <c r="F82" s="22" t="s">
        <v>1258</v>
      </c>
      <c r="G82" s="436" t="s">
        <v>2</v>
      </c>
      <c r="H82" s="437">
        <v>1</v>
      </c>
      <c r="I82" s="438" t="s">
        <v>1259</v>
      </c>
      <c r="J82" s="439"/>
      <c r="K82" s="437">
        <v>1</v>
      </c>
      <c r="L82" s="440"/>
      <c r="M82" s="441"/>
      <c r="N82" s="442"/>
      <c r="O82" s="442"/>
      <c r="P82" s="442"/>
      <c r="Q82" s="444" t="s">
        <v>1260</v>
      </c>
    </row>
    <row r="83" spans="1:17" ht="51" x14ac:dyDescent="0.2">
      <c r="A83" s="166"/>
      <c r="B83" s="166"/>
      <c r="C83" s="166"/>
      <c r="D83" s="166"/>
      <c r="E83" s="325" t="s">
        <v>64</v>
      </c>
      <c r="F83" s="22" t="s">
        <v>1261</v>
      </c>
      <c r="G83" s="445" t="s">
        <v>1262</v>
      </c>
      <c r="H83" s="437">
        <v>12</v>
      </c>
      <c r="I83" s="438" t="s">
        <v>1259</v>
      </c>
      <c r="J83" s="439"/>
      <c r="K83" s="437">
        <v>6</v>
      </c>
      <c r="L83" s="440"/>
      <c r="M83" s="441"/>
      <c r="N83" s="442"/>
      <c r="O83" s="442"/>
      <c r="P83" s="442"/>
      <c r="Q83" s="444" t="s">
        <v>1263</v>
      </c>
    </row>
    <row r="84" spans="1:17" ht="36" x14ac:dyDescent="0.2">
      <c r="A84" s="167"/>
      <c r="B84" s="167"/>
      <c r="C84" s="167"/>
      <c r="D84" s="167"/>
      <c r="E84" s="325" t="s">
        <v>65</v>
      </c>
      <c r="F84" s="406" t="s">
        <v>1264</v>
      </c>
      <c r="G84" s="436" t="s">
        <v>6</v>
      </c>
      <c r="H84" s="77">
        <v>12</v>
      </c>
      <c r="I84" s="77" t="s">
        <v>1265</v>
      </c>
      <c r="J84" s="439" t="s">
        <v>28</v>
      </c>
      <c r="K84" s="77">
        <v>6</v>
      </c>
      <c r="L84" s="440"/>
      <c r="M84" s="441"/>
      <c r="N84" s="442"/>
      <c r="O84" s="442"/>
      <c r="P84" s="442"/>
      <c r="Q84" s="446" t="s">
        <v>1266</v>
      </c>
    </row>
  </sheetData>
  <mergeCells count="104">
    <mergeCell ref="A80:A84"/>
    <mergeCell ref="B80:B84"/>
    <mergeCell ref="C80:C84"/>
    <mergeCell ref="D80:D84"/>
    <mergeCell ref="Q69:Q75"/>
    <mergeCell ref="A77:A79"/>
    <mergeCell ref="B77:B79"/>
    <mergeCell ref="C77:C79"/>
    <mergeCell ref="D77:D79"/>
    <mergeCell ref="J78:J79"/>
    <mergeCell ref="L78:P79"/>
    <mergeCell ref="Q78:Q79"/>
    <mergeCell ref="A68:A76"/>
    <mergeCell ref="B68:B76"/>
    <mergeCell ref="C68:C76"/>
    <mergeCell ref="D68:D76"/>
    <mergeCell ref="J69:J75"/>
    <mergeCell ref="L69:P75"/>
    <mergeCell ref="Q56:Q60"/>
    <mergeCell ref="A61:A67"/>
    <mergeCell ref="B61:B67"/>
    <mergeCell ref="C61:C67"/>
    <mergeCell ref="D61:D67"/>
    <mergeCell ref="J62:J66"/>
    <mergeCell ref="L62:P66"/>
    <mergeCell ref="Q62:Q66"/>
    <mergeCell ref="A55:A60"/>
    <mergeCell ref="B55:B60"/>
    <mergeCell ref="C55:C60"/>
    <mergeCell ref="D55:D60"/>
    <mergeCell ref="J56:J60"/>
    <mergeCell ref="L56:P60"/>
    <mergeCell ref="Q47:Q51"/>
    <mergeCell ref="A52:A54"/>
    <mergeCell ref="B52:B54"/>
    <mergeCell ref="C52:C54"/>
    <mergeCell ref="D52:D54"/>
    <mergeCell ref="J53:J54"/>
    <mergeCell ref="L53:P54"/>
    <mergeCell ref="A46:A51"/>
    <mergeCell ref="B46:B51"/>
    <mergeCell ref="C46:C51"/>
    <mergeCell ref="D46:D51"/>
    <mergeCell ref="J47:J51"/>
    <mergeCell ref="L47:P51"/>
    <mergeCell ref="A38:A45"/>
    <mergeCell ref="B38:B45"/>
    <mergeCell ref="C38:C45"/>
    <mergeCell ref="D38:D45"/>
    <mergeCell ref="J39:J45"/>
    <mergeCell ref="L39:P45"/>
    <mergeCell ref="A35:A37"/>
    <mergeCell ref="B35:B37"/>
    <mergeCell ref="C35:C37"/>
    <mergeCell ref="D35:D37"/>
    <mergeCell ref="J36:J37"/>
    <mergeCell ref="L36:P37"/>
    <mergeCell ref="A27:A34"/>
    <mergeCell ref="B27:B34"/>
    <mergeCell ref="C27:C34"/>
    <mergeCell ref="D27:D34"/>
    <mergeCell ref="J28:J33"/>
    <mergeCell ref="L28:P33"/>
    <mergeCell ref="L15:P20"/>
    <mergeCell ref="Q15:Q20"/>
    <mergeCell ref="A21:A26"/>
    <mergeCell ref="B21:B26"/>
    <mergeCell ref="C21:C26"/>
    <mergeCell ref="D21:D26"/>
    <mergeCell ref="J22:J26"/>
    <mergeCell ref="L22:P26"/>
    <mergeCell ref="Q22:Q26"/>
    <mergeCell ref="N11:N12"/>
    <mergeCell ref="O11:O12"/>
    <mergeCell ref="P11:P12"/>
    <mergeCell ref="A13:D13"/>
    <mergeCell ref="E13:F13"/>
    <mergeCell ref="A14:A20"/>
    <mergeCell ref="B14:B20"/>
    <mergeCell ref="C14:C20"/>
    <mergeCell ref="D14:D20"/>
    <mergeCell ref="J15:J20"/>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66"/>
  <sheetViews>
    <sheetView zoomScale="80" zoomScaleNormal="80" workbookViewId="0">
      <selection activeCell="F17" sqref="F17"/>
    </sheetView>
  </sheetViews>
  <sheetFormatPr baseColWidth="10" defaultRowHeight="12.75" x14ac:dyDescent="0.2"/>
  <cols>
    <col min="3" max="3" width="20.5703125" customWidth="1"/>
    <col min="4" max="4" width="23.7109375" customWidth="1"/>
    <col min="5" max="5" width="6.28515625" bestFit="1" customWidth="1"/>
    <col min="6" max="6" width="17.28515625" customWidth="1"/>
    <col min="7" max="7" width="17.7109375" customWidth="1"/>
    <col min="8" max="8" width="20" customWidth="1"/>
    <col min="10" max="10" width="17.85546875" customWidth="1"/>
    <col min="11" max="11" width="19.28515625" customWidth="1"/>
    <col min="17" max="17" width="39" customWidth="1"/>
  </cols>
  <sheetData>
    <row r="1" spans="1:17" ht="13.5" thickTop="1" x14ac:dyDescent="0.2">
      <c r="A1" s="447"/>
      <c r="B1" s="448"/>
      <c r="C1" s="448"/>
      <c r="D1" s="449" t="s">
        <v>43</v>
      </c>
      <c r="E1" s="449"/>
      <c r="F1" s="449"/>
      <c r="G1" s="449"/>
      <c r="H1" s="449"/>
      <c r="I1" s="449"/>
      <c r="J1" s="449"/>
      <c r="K1" s="449"/>
      <c r="L1" s="449"/>
      <c r="M1" s="449"/>
      <c r="N1" s="449"/>
      <c r="O1" s="449"/>
      <c r="P1" s="449"/>
      <c r="Q1" s="450"/>
    </row>
    <row r="2" spans="1:17" x14ac:dyDescent="0.2">
      <c r="A2" s="451"/>
      <c r="B2" s="177"/>
      <c r="C2" s="177"/>
      <c r="D2" s="179"/>
      <c r="E2" s="179"/>
      <c r="F2" s="179"/>
      <c r="G2" s="179"/>
      <c r="H2" s="179"/>
      <c r="I2" s="179"/>
      <c r="J2" s="179"/>
      <c r="K2" s="179"/>
      <c r="L2" s="179"/>
      <c r="M2" s="179"/>
      <c r="N2" s="179"/>
      <c r="O2" s="179"/>
      <c r="P2" s="179"/>
      <c r="Q2" s="452"/>
    </row>
    <row r="3" spans="1:17" x14ac:dyDescent="0.2">
      <c r="A3" s="451"/>
      <c r="B3" s="177"/>
      <c r="C3" s="177"/>
      <c r="D3" s="180" t="s">
        <v>1267</v>
      </c>
      <c r="E3" s="180"/>
      <c r="F3" s="180"/>
      <c r="G3" s="180"/>
      <c r="H3" s="180"/>
      <c r="I3" s="180"/>
      <c r="J3" s="180"/>
      <c r="K3" s="180"/>
      <c r="L3" s="180"/>
      <c r="M3" s="180"/>
      <c r="N3" s="180"/>
      <c r="O3" s="180"/>
      <c r="P3" s="180"/>
      <c r="Q3" s="453"/>
    </row>
    <row r="4" spans="1:17" x14ac:dyDescent="0.2">
      <c r="A4" s="451"/>
      <c r="B4" s="177"/>
      <c r="C4" s="177"/>
      <c r="D4" s="180"/>
      <c r="E4" s="180"/>
      <c r="F4" s="180"/>
      <c r="G4" s="180"/>
      <c r="H4" s="180"/>
      <c r="I4" s="180"/>
      <c r="J4" s="180"/>
      <c r="K4" s="180"/>
      <c r="L4" s="180"/>
      <c r="M4" s="180"/>
      <c r="N4" s="180"/>
      <c r="O4" s="180"/>
      <c r="P4" s="180"/>
      <c r="Q4" s="453"/>
    </row>
    <row r="5" spans="1:17" x14ac:dyDescent="0.2">
      <c r="A5" s="451"/>
      <c r="B5" s="177"/>
      <c r="C5" s="177"/>
      <c r="D5" s="181" t="s">
        <v>42</v>
      </c>
      <c r="E5" s="181"/>
      <c r="F5" s="181"/>
      <c r="G5" s="181"/>
      <c r="H5" s="181"/>
      <c r="I5" s="181"/>
      <c r="J5" s="181"/>
      <c r="K5" s="181"/>
      <c r="L5" s="181"/>
      <c r="M5" s="181"/>
      <c r="N5" s="181"/>
      <c r="O5" s="181"/>
      <c r="P5" s="181"/>
      <c r="Q5" s="454"/>
    </row>
    <row r="6" spans="1:17" x14ac:dyDescent="0.2">
      <c r="A6" s="451"/>
      <c r="B6" s="177"/>
      <c r="C6" s="177"/>
      <c r="D6" s="181"/>
      <c r="E6" s="181"/>
      <c r="F6" s="181"/>
      <c r="G6" s="181"/>
      <c r="H6" s="181"/>
      <c r="I6" s="181"/>
      <c r="J6" s="181"/>
      <c r="K6" s="181"/>
      <c r="L6" s="181"/>
      <c r="M6" s="181"/>
      <c r="N6" s="181"/>
      <c r="O6" s="181"/>
      <c r="P6" s="181"/>
      <c r="Q6" s="454"/>
    </row>
    <row r="7" spans="1:17" ht="13.5" thickBot="1" x14ac:dyDescent="0.25">
      <c r="A7" s="455"/>
      <c r="B7" s="178"/>
      <c r="C7" s="178"/>
      <c r="D7" s="25"/>
      <c r="E7" s="25"/>
      <c r="F7" s="25"/>
      <c r="G7" s="25"/>
      <c r="H7" s="25"/>
      <c r="I7" s="25"/>
      <c r="J7" s="25"/>
      <c r="K7" s="25"/>
      <c r="L7" s="456"/>
      <c r="M7" s="25"/>
      <c r="N7" s="25"/>
      <c r="O7" s="25"/>
      <c r="P7" s="25"/>
      <c r="Q7" s="457"/>
    </row>
    <row r="8" spans="1:17" ht="13.5" thickTop="1" x14ac:dyDescent="0.2">
      <c r="A8" s="23"/>
      <c r="B8" s="23"/>
      <c r="C8" s="23"/>
      <c r="D8" s="9"/>
      <c r="E8" s="1"/>
      <c r="F8" s="1"/>
      <c r="G8" s="1"/>
      <c r="H8" s="1"/>
      <c r="I8" s="1"/>
      <c r="J8" s="1"/>
      <c r="K8" s="1"/>
      <c r="L8" s="458"/>
      <c r="M8" s="1"/>
      <c r="N8" s="1"/>
      <c r="O8" s="1"/>
      <c r="P8" s="1"/>
      <c r="Q8" s="1"/>
    </row>
    <row r="9" spans="1:17" x14ac:dyDescent="0.2">
      <c r="A9" s="127" t="s">
        <v>77</v>
      </c>
      <c r="B9" s="127"/>
      <c r="C9" s="127"/>
      <c r="D9" s="128" t="s">
        <v>89</v>
      </c>
      <c r="E9" s="129"/>
      <c r="F9" s="129"/>
      <c r="G9" s="129"/>
      <c r="H9" s="129"/>
      <c r="I9" s="129"/>
      <c r="J9" s="129"/>
      <c r="K9" s="130" t="s">
        <v>88</v>
      </c>
      <c r="L9" s="130"/>
      <c r="M9" s="107" t="s">
        <v>79</v>
      </c>
      <c r="N9" s="108"/>
      <c r="O9" s="108"/>
      <c r="P9" s="109"/>
      <c r="Q9" s="139" t="s">
        <v>137</v>
      </c>
    </row>
    <row r="10" spans="1:17" x14ac:dyDescent="0.2">
      <c r="A10" s="127"/>
      <c r="B10" s="127"/>
      <c r="C10" s="127"/>
      <c r="D10" s="129"/>
      <c r="E10" s="129"/>
      <c r="F10" s="129"/>
      <c r="G10" s="129"/>
      <c r="H10" s="129"/>
      <c r="I10" s="129"/>
      <c r="J10" s="129"/>
      <c r="K10" s="130"/>
      <c r="L10" s="130"/>
      <c r="M10" s="110"/>
      <c r="N10" s="111"/>
      <c r="O10" s="111"/>
      <c r="P10" s="112"/>
      <c r="Q10" s="139"/>
    </row>
    <row r="11" spans="1:17"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7" ht="43.5" customHeight="1" x14ac:dyDescent="0.2">
      <c r="A12" s="137"/>
      <c r="B12" s="136"/>
      <c r="C12" s="136"/>
      <c r="D12" s="117"/>
      <c r="E12" s="117"/>
      <c r="F12" s="117"/>
      <c r="G12" s="117"/>
      <c r="H12" s="117"/>
      <c r="I12" s="117"/>
      <c r="J12" s="117"/>
      <c r="K12" s="118"/>
      <c r="L12" s="118"/>
      <c r="M12" s="119"/>
      <c r="N12" s="119"/>
      <c r="O12" s="138"/>
      <c r="P12" s="138"/>
      <c r="Q12" s="139"/>
    </row>
    <row r="13" spans="1:17" ht="18" x14ac:dyDescent="0.2">
      <c r="A13" s="134" t="s">
        <v>150</v>
      </c>
      <c r="B13" s="140"/>
      <c r="C13" s="140"/>
      <c r="D13" s="135"/>
      <c r="E13" s="134" t="s">
        <v>75</v>
      </c>
      <c r="F13" s="135"/>
      <c r="G13" s="63"/>
      <c r="H13" s="61"/>
      <c r="I13" s="64"/>
      <c r="J13" s="61">
        <v>111</v>
      </c>
      <c r="K13" s="61"/>
      <c r="L13" s="459">
        <v>111</v>
      </c>
      <c r="M13" s="61"/>
      <c r="N13" s="61"/>
      <c r="O13" s="460">
        <f>L13/J13</f>
        <v>1</v>
      </c>
      <c r="P13" s="61"/>
      <c r="Q13" s="461" t="s">
        <v>1268</v>
      </c>
    </row>
    <row r="14" spans="1:17" ht="38.25" x14ac:dyDescent="0.2">
      <c r="A14" s="165"/>
      <c r="B14" s="165"/>
      <c r="C14" s="165"/>
      <c r="D14" s="168" t="s">
        <v>1269</v>
      </c>
      <c r="E14" s="462">
        <v>1</v>
      </c>
      <c r="F14" s="463" t="s">
        <v>1270</v>
      </c>
      <c r="G14" s="464" t="s">
        <v>95</v>
      </c>
      <c r="H14" s="465">
        <v>111</v>
      </c>
      <c r="I14" s="462" t="s">
        <v>143</v>
      </c>
      <c r="J14" s="462">
        <v>111</v>
      </c>
      <c r="K14" s="465"/>
      <c r="L14" s="466">
        <v>111</v>
      </c>
      <c r="M14" s="467"/>
      <c r="N14" s="468"/>
      <c r="O14" s="468">
        <f>+L14/J14</f>
        <v>1</v>
      </c>
      <c r="P14" s="468"/>
      <c r="Q14" s="400"/>
    </row>
    <row r="15" spans="1:17" x14ac:dyDescent="0.2">
      <c r="A15" s="166"/>
      <c r="B15" s="166"/>
      <c r="C15" s="166"/>
      <c r="D15" s="469"/>
      <c r="E15" s="470" t="s">
        <v>31</v>
      </c>
      <c r="F15" s="471"/>
      <c r="G15" s="472"/>
      <c r="H15" s="473"/>
      <c r="I15" s="474"/>
      <c r="J15" s="475" t="s">
        <v>28</v>
      </c>
      <c r="K15" s="474"/>
      <c r="L15" s="476" t="s">
        <v>55</v>
      </c>
      <c r="M15" s="476"/>
      <c r="N15" s="476"/>
      <c r="O15" s="476"/>
      <c r="P15" s="477"/>
      <c r="Q15" s="400"/>
    </row>
    <row r="16" spans="1:17" x14ac:dyDescent="0.2">
      <c r="A16" s="166"/>
      <c r="B16" s="166"/>
      <c r="C16" s="166"/>
      <c r="D16" s="469"/>
      <c r="E16" s="470" t="s">
        <v>26</v>
      </c>
      <c r="F16" s="478"/>
      <c r="G16" s="472"/>
      <c r="H16" s="473"/>
      <c r="I16" s="474"/>
      <c r="J16" s="479"/>
      <c r="K16" s="474"/>
      <c r="L16" s="480"/>
      <c r="M16" s="480"/>
      <c r="N16" s="480"/>
      <c r="O16" s="480"/>
      <c r="P16" s="481"/>
      <c r="Q16" s="400"/>
    </row>
    <row r="17" spans="1:17" ht="51" x14ac:dyDescent="0.2">
      <c r="A17" s="171"/>
      <c r="B17" s="171"/>
      <c r="C17" s="171"/>
      <c r="D17" s="168" t="s">
        <v>1269</v>
      </c>
      <c r="E17" s="462">
        <v>2</v>
      </c>
      <c r="F17" s="482" t="s">
        <v>1271</v>
      </c>
      <c r="G17" s="464" t="s">
        <v>1272</v>
      </c>
      <c r="H17" s="465">
        <v>6</v>
      </c>
      <c r="I17" s="483" t="s">
        <v>1273</v>
      </c>
      <c r="J17" s="483">
        <v>6</v>
      </c>
      <c r="K17" s="465">
        <v>6</v>
      </c>
      <c r="L17" s="484">
        <v>6</v>
      </c>
      <c r="M17" s="465"/>
      <c r="N17" s="468"/>
      <c r="O17" s="468">
        <f>L17/K17</f>
        <v>1</v>
      </c>
      <c r="P17" s="468"/>
      <c r="Q17" s="461" t="s">
        <v>1274</v>
      </c>
    </row>
    <row r="18" spans="1:17" x14ac:dyDescent="0.2">
      <c r="A18" s="172"/>
      <c r="B18" s="172"/>
      <c r="C18" s="172"/>
      <c r="D18" s="469"/>
      <c r="E18" s="470" t="s">
        <v>70</v>
      </c>
      <c r="F18" s="485"/>
      <c r="G18" s="485"/>
      <c r="H18" s="474"/>
      <c r="I18" s="474"/>
      <c r="J18" s="475" t="s">
        <v>28</v>
      </c>
      <c r="K18" s="474"/>
      <c r="L18" s="476" t="s">
        <v>55</v>
      </c>
      <c r="M18" s="476"/>
      <c r="N18" s="476"/>
      <c r="O18" s="476"/>
      <c r="P18" s="477"/>
      <c r="Q18" s="400"/>
    </row>
    <row r="19" spans="1:17" x14ac:dyDescent="0.2">
      <c r="A19" s="172"/>
      <c r="B19" s="172"/>
      <c r="C19" s="172"/>
      <c r="D19" s="469"/>
      <c r="E19" s="470" t="s">
        <v>71</v>
      </c>
      <c r="F19" s="485"/>
      <c r="G19" s="485"/>
      <c r="H19" s="474"/>
      <c r="I19" s="474"/>
      <c r="J19" s="479"/>
      <c r="K19" s="474"/>
      <c r="L19" s="480"/>
      <c r="M19" s="480"/>
      <c r="N19" s="480"/>
      <c r="O19" s="480"/>
      <c r="P19" s="481"/>
      <c r="Q19" s="400"/>
    </row>
    <row r="20" spans="1:17" ht="38.25" x14ac:dyDescent="0.2">
      <c r="A20" s="165"/>
      <c r="B20" s="165"/>
      <c r="C20" s="165"/>
      <c r="D20" s="168" t="s">
        <v>1269</v>
      </c>
      <c r="E20" s="462">
        <v>3</v>
      </c>
      <c r="F20" s="486" t="s">
        <v>1275</v>
      </c>
      <c r="G20" s="464" t="s">
        <v>1276</v>
      </c>
      <c r="H20" s="465">
        <v>44</v>
      </c>
      <c r="I20" s="483" t="s">
        <v>1277</v>
      </c>
      <c r="J20" s="483" t="s">
        <v>1276</v>
      </c>
      <c r="K20" s="465">
        <v>44</v>
      </c>
      <c r="L20" s="484">
        <v>44</v>
      </c>
      <c r="M20" s="465"/>
      <c r="N20" s="468"/>
      <c r="O20" s="468">
        <f>L20/K20</f>
        <v>1</v>
      </c>
      <c r="P20" s="468"/>
      <c r="Q20" s="487" t="s">
        <v>1278</v>
      </c>
    </row>
    <row r="21" spans="1:17" x14ac:dyDescent="0.2">
      <c r="A21" s="166"/>
      <c r="B21" s="166"/>
      <c r="C21" s="166"/>
      <c r="D21" s="469"/>
      <c r="E21" s="470" t="s">
        <v>54</v>
      </c>
      <c r="F21" s="485"/>
      <c r="G21" s="485"/>
      <c r="H21" s="474"/>
      <c r="I21" s="474"/>
      <c r="J21" s="475" t="s">
        <v>28</v>
      </c>
      <c r="K21" s="474"/>
      <c r="L21" s="476" t="s">
        <v>55</v>
      </c>
      <c r="M21" s="476"/>
      <c r="N21" s="476"/>
      <c r="O21" s="476"/>
      <c r="P21" s="477"/>
      <c r="Q21" s="488"/>
    </row>
    <row r="22" spans="1:17" x14ac:dyDescent="0.2">
      <c r="A22" s="166"/>
      <c r="B22" s="166"/>
      <c r="C22" s="166"/>
      <c r="D22" s="469"/>
      <c r="E22" s="470" t="s">
        <v>50</v>
      </c>
      <c r="F22" s="485"/>
      <c r="G22" s="485"/>
      <c r="H22" s="474"/>
      <c r="I22" s="474"/>
      <c r="J22" s="479"/>
      <c r="K22" s="474"/>
      <c r="L22" s="480"/>
      <c r="M22" s="480"/>
      <c r="N22" s="480"/>
      <c r="O22" s="480"/>
      <c r="P22" s="481"/>
      <c r="Q22" s="488"/>
    </row>
    <row r="23" spans="1:17" ht="25.5" x14ac:dyDescent="0.2">
      <c r="A23" s="152"/>
      <c r="B23" s="152"/>
      <c r="C23" s="152"/>
      <c r="D23" s="168" t="s">
        <v>1269</v>
      </c>
      <c r="E23" s="462">
        <v>4</v>
      </c>
      <c r="F23" s="486" t="s">
        <v>1279</v>
      </c>
      <c r="G23" s="464" t="s">
        <v>1276</v>
      </c>
      <c r="H23" s="465">
        <v>102</v>
      </c>
      <c r="I23" s="483" t="s">
        <v>143</v>
      </c>
      <c r="J23" s="483" t="s">
        <v>1276</v>
      </c>
      <c r="K23" s="465">
        <v>102</v>
      </c>
      <c r="L23" s="462">
        <v>102</v>
      </c>
      <c r="M23" s="465"/>
      <c r="N23" s="468"/>
      <c r="O23" s="468">
        <f>L23/K23</f>
        <v>1</v>
      </c>
      <c r="P23" s="468"/>
      <c r="Q23" s="238" t="s">
        <v>1280</v>
      </c>
    </row>
    <row r="24" spans="1:17" x14ac:dyDescent="0.2">
      <c r="A24" s="152"/>
      <c r="B24" s="152"/>
      <c r="C24" s="152"/>
      <c r="D24" s="469"/>
      <c r="E24" s="470" t="s">
        <v>57</v>
      </c>
      <c r="F24" s="485"/>
      <c r="G24" s="485"/>
      <c r="H24" s="474"/>
      <c r="I24" s="474"/>
      <c r="J24" s="489"/>
      <c r="K24" s="473"/>
      <c r="L24" s="489"/>
      <c r="M24" s="489"/>
      <c r="N24" s="489"/>
      <c r="O24" s="489"/>
      <c r="P24" s="489"/>
      <c r="Q24" s="239"/>
    </row>
    <row r="25" spans="1:17" x14ac:dyDescent="0.2">
      <c r="A25" s="152"/>
      <c r="B25" s="152"/>
      <c r="C25" s="152"/>
      <c r="D25" s="469"/>
      <c r="E25" s="470" t="s">
        <v>58</v>
      </c>
      <c r="F25" s="490"/>
      <c r="G25" s="485"/>
      <c r="H25" s="474"/>
      <c r="I25" s="474"/>
      <c r="J25" s="489"/>
      <c r="K25" s="473"/>
      <c r="L25" s="489"/>
      <c r="M25" s="489"/>
      <c r="N25" s="489"/>
      <c r="O25" s="489"/>
      <c r="P25" s="489"/>
      <c r="Q25" s="240"/>
    </row>
    <row r="26" spans="1:17" ht="38.25" x14ac:dyDescent="0.2">
      <c r="A26" s="152"/>
      <c r="B26" s="152"/>
      <c r="C26" s="152"/>
      <c r="D26" s="168" t="s">
        <v>1269</v>
      </c>
      <c r="E26" s="462">
        <v>5</v>
      </c>
      <c r="F26" s="486" t="s">
        <v>1281</v>
      </c>
      <c r="G26" s="464" t="s">
        <v>1276</v>
      </c>
      <c r="H26" s="465">
        <v>51</v>
      </c>
      <c r="I26" s="483" t="s">
        <v>143</v>
      </c>
      <c r="J26" s="483" t="s">
        <v>1276</v>
      </c>
      <c r="K26" s="465">
        <v>51</v>
      </c>
      <c r="L26" s="462">
        <v>51</v>
      </c>
      <c r="M26" s="465"/>
      <c r="N26" s="468"/>
      <c r="O26" s="468">
        <f>L26/K26</f>
        <v>1</v>
      </c>
      <c r="P26" s="468"/>
      <c r="Q26" s="491" t="s">
        <v>1282</v>
      </c>
    </row>
    <row r="27" spans="1:17" x14ac:dyDescent="0.2">
      <c r="A27" s="152"/>
      <c r="B27" s="152"/>
      <c r="C27" s="152"/>
      <c r="D27" s="469"/>
      <c r="E27" s="492" t="s">
        <v>62</v>
      </c>
      <c r="F27" s="490"/>
      <c r="G27" s="485"/>
      <c r="H27" s="474"/>
      <c r="I27" s="474"/>
      <c r="J27" s="489" t="s">
        <v>28</v>
      </c>
      <c r="K27" s="474"/>
      <c r="L27" s="489" t="s">
        <v>55</v>
      </c>
      <c r="M27" s="489"/>
      <c r="N27" s="489"/>
      <c r="O27" s="489"/>
      <c r="P27" s="489"/>
      <c r="Q27" s="493"/>
    </row>
    <row r="28" spans="1:17" x14ac:dyDescent="0.2">
      <c r="A28" s="152"/>
      <c r="B28" s="152"/>
      <c r="C28" s="152"/>
      <c r="D28" s="469"/>
      <c r="E28" s="492" t="s">
        <v>63</v>
      </c>
      <c r="F28" s="490"/>
      <c r="G28" s="485"/>
      <c r="H28" s="474"/>
      <c r="I28" s="474"/>
      <c r="J28" s="489"/>
      <c r="K28" s="474"/>
      <c r="L28" s="489"/>
      <c r="M28" s="489"/>
      <c r="N28" s="489"/>
      <c r="O28" s="489"/>
      <c r="P28" s="489"/>
      <c r="Q28" s="494"/>
    </row>
    <row r="29" spans="1:17" ht="38.25" x14ac:dyDescent="0.2">
      <c r="A29" s="165"/>
      <c r="B29" s="165"/>
      <c r="C29" s="165"/>
      <c r="D29" s="168" t="s">
        <v>1269</v>
      </c>
      <c r="E29" s="462">
        <v>6</v>
      </c>
      <c r="F29" s="486" t="s">
        <v>1283</v>
      </c>
      <c r="G29" s="464" t="s">
        <v>1276</v>
      </c>
      <c r="H29" s="465">
        <v>591</v>
      </c>
      <c r="I29" s="483" t="s">
        <v>1284</v>
      </c>
      <c r="J29" s="483" t="s">
        <v>1276</v>
      </c>
      <c r="K29" s="465">
        <f>SUM(K30:K33)</f>
        <v>591</v>
      </c>
      <c r="L29" s="462">
        <v>591</v>
      </c>
      <c r="M29" s="465"/>
      <c r="N29" s="468"/>
      <c r="O29" s="468">
        <f>L29/K29</f>
        <v>1</v>
      </c>
      <c r="P29" s="468"/>
      <c r="Q29" s="491" t="s">
        <v>1285</v>
      </c>
    </row>
    <row r="30" spans="1:17" ht="25.5" x14ac:dyDescent="0.2">
      <c r="A30" s="166"/>
      <c r="B30" s="166"/>
      <c r="C30" s="166"/>
      <c r="D30" s="169"/>
      <c r="E30" s="492" t="s">
        <v>66</v>
      </c>
      <c r="F30" s="490" t="s">
        <v>1286</v>
      </c>
      <c r="G30" s="472" t="s">
        <v>1276</v>
      </c>
      <c r="H30" s="474"/>
      <c r="I30" s="474" t="s">
        <v>1287</v>
      </c>
      <c r="J30" s="475" t="s">
        <v>55</v>
      </c>
      <c r="K30" s="474">
        <v>314</v>
      </c>
      <c r="L30" s="476" t="s">
        <v>55</v>
      </c>
      <c r="M30" s="476"/>
      <c r="N30" s="476"/>
      <c r="O30" s="476"/>
      <c r="P30" s="477"/>
      <c r="Q30" s="493"/>
    </row>
    <row r="31" spans="1:17" ht="25.5" x14ac:dyDescent="0.2">
      <c r="A31" s="166"/>
      <c r="B31" s="166"/>
      <c r="C31" s="166"/>
      <c r="D31" s="169"/>
      <c r="E31" s="492" t="s">
        <v>67</v>
      </c>
      <c r="F31" s="490" t="s">
        <v>1288</v>
      </c>
      <c r="G31" s="472" t="s">
        <v>1276</v>
      </c>
      <c r="H31" s="474"/>
      <c r="I31" s="474" t="s">
        <v>1289</v>
      </c>
      <c r="J31" s="479"/>
      <c r="K31" s="474">
        <v>119</v>
      </c>
      <c r="L31" s="480"/>
      <c r="M31" s="480"/>
      <c r="N31" s="480"/>
      <c r="O31" s="480"/>
      <c r="P31" s="481"/>
      <c r="Q31" s="493"/>
    </row>
    <row r="32" spans="1:17" ht="25.5" x14ac:dyDescent="0.2">
      <c r="A32" s="166"/>
      <c r="B32" s="166"/>
      <c r="C32" s="166"/>
      <c r="D32" s="169"/>
      <c r="E32" s="492" t="s">
        <v>68</v>
      </c>
      <c r="F32" s="490" t="s">
        <v>1290</v>
      </c>
      <c r="G32" s="472" t="s">
        <v>1276</v>
      </c>
      <c r="H32" s="474"/>
      <c r="I32" s="474" t="s">
        <v>1289</v>
      </c>
      <c r="J32" s="479"/>
      <c r="K32" s="474">
        <v>113</v>
      </c>
      <c r="L32" s="480"/>
      <c r="M32" s="480"/>
      <c r="N32" s="480"/>
      <c r="O32" s="480"/>
      <c r="P32" s="481"/>
      <c r="Q32" s="493"/>
    </row>
    <row r="33" spans="1:17" ht="25.5" x14ac:dyDescent="0.2">
      <c r="A33" s="167"/>
      <c r="B33" s="167"/>
      <c r="C33" s="167"/>
      <c r="D33" s="170"/>
      <c r="E33" s="492" t="s">
        <v>69</v>
      </c>
      <c r="F33" s="490" t="s">
        <v>1291</v>
      </c>
      <c r="G33" s="472" t="s">
        <v>1276</v>
      </c>
      <c r="H33" s="474"/>
      <c r="I33" s="474" t="s">
        <v>1277</v>
      </c>
      <c r="J33" s="495"/>
      <c r="K33" s="474">
        <v>45</v>
      </c>
      <c r="L33" s="496"/>
      <c r="M33" s="496"/>
      <c r="N33" s="496"/>
      <c r="O33" s="496"/>
      <c r="P33" s="497"/>
      <c r="Q33" s="494"/>
    </row>
    <row r="34" spans="1:17" ht="63.75" x14ac:dyDescent="0.2">
      <c r="A34" s="152"/>
      <c r="B34" s="152"/>
      <c r="C34" s="152"/>
      <c r="D34" s="168" t="s">
        <v>1269</v>
      </c>
      <c r="E34" s="462">
        <v>7</v>
      </c>
      <c r="F34" s="486" t="s">
        <v>1292</v>
      </c>
      <c r="G34" s="464" t="s">
        <v>1276</v>
      </c>
      <c r="H34" s="465">
        <v>6</v>
      </c>
      <c r="I34" s="483" t="s">
        <v>1293</v>
      </c>
      <c r="J34" s="483" t="s">
        <v>1276</v>
      </c>
      <c r="K34" s="465">
        <v>6</v>
      </c>
      <c r="L34" s="462">
        <v>6</v>
      </c>
      <c r="M34" s="465"/>
      <c r="N34" s="468"/>
      <c r="O34" s="468">
        <f>L34/K34</f>
        <v>1</v>
      </c>
      <c r="P34" s="468"/>
      <c r="Q34" s="498" t="s">
        <v>1294</v>
      </c>
    </row>
    <row r="35" spans="1:17" x14ac:dyDescent="0.2">
      <c r="A35" s="152"/>
      <c r="B35" s="152"/>
      <c r="C35" s="152"/>
      <c r="D35" s="469"/>
      <c r="E35" s="492" t="s">
        <v>160</v>
      </c>
      <c r="F35" s="490"/>
      <c r="G35" s="485"/>
      <c r="H35" s="474"/>
      <c r="I35" s="474"/>
      <c r="J35" s="475" t="s">
        <v>55</v>
      </c>
      <c r="K35" s="474"/>
      <c r="L35" s="476" t="s">
        <v>55</v>
      </c>
      <c r="M35" s="476"/>
      <c r="N35" s="476"/>
      <c r="O35" s="476"/>
      <c r="P35" s="477"/>
      <c r="Q35" s="499"/>
    </row>
    <row r="36" spans="1:17" x14ac:dyDescent="0.2">
      <c r="A36" s="152"/>
      <c r="B36" s="152"/>
      <c r="C36" s="152"/>
      <c r="D36" s="469"/>
      <c r="E36" s="492" t="s">
        <v>161</v>
      </c>
      <c r="F36" s="490"/>
      <c r="G36" s="485"/>
      <c r="H36" s="474"/>
      <c r="I36" s="474"/>
      <c r="J36" s="479"/>
      <c r="K36" s="474"/>
      <c r="L36" s="480"/>
      <c r="M36" s="480"/>
      <c r="N36" s="480"/>
      <c r="O36" s="480"/>
      <c r="P36" s="481"/>
      <c r="Q36" s="500"/>
    </row>
    <row r="37" spans="1:17" ht="25.5" x14ac:dyDescent="0.2">
      <c r="A37" s="152"/>
      <c r="B37" s="152"/>
      <c r="C37" s="152"/>
      <c r="D37" s="168" t="s">
        <v>1269</v>
      </c>
      <c r="E37" s="462">
        <v>8</v>
      </c>
      <c r="F37" s="486" t="s">
        <v>1295</v>
      </c>
      <c r="G37" s="486" t="s">
        <v>1276</v>
      </c>
      <c r="H37" s="465">
        <v>70</v>
      </c>
      <c r="I37" s="483" t="s">
        <v>1296</v>
      </c>
      <c r="J37" s="483" t="s">
        <v>1276</v>
      </c>
      <c r="K37" s="465">
        <v>70</v>
      </c>
      <c r="L37" s="462">
        <v>70</v>
      </c>
      <c r="M37" s="465"/>
      <c r="N37" s="468"/>
      <c r="O37" s="468">
        <f>L37/K37</f>
        <v>1</v>
      </c>
      <c r="P37" s="468"/>
      <c r="Q37" s="498" t="s">
        <v>1297</v>
      </c>
    </row>
    <row r="38" spans="1:17" x14ac:dyDescent="0.2">
      <c r="A38" s="152"/>
      <c r="B38" s="152"/>
      <c r="C38" s="152"/>
      <c r="D38" s="469"/>
      <c r="E38" s="492" t="s">
        <v>165</v>
      </c>
      <c r="F38" s="490"/>
      <c r="G38" s="485"/>
      <c r="H38" s="474"/>
      <c r="I38" s="474"/>
      <c r="J38" s="475" t="s">
        <v>55</v>
      </c>
      <c r="K38" s="474"/>
      <c r="L38" s="476" t="s">
        <v>55</v>
      </c>
      <c r="M38" s="476"/>
      <c r="N38" s="476"/>
      <c r="O38" s="476"/>
      <c r="P38" s="477"/>
      <c r="Q38" s="501"/>
    </row>
    <row r="39" spans="1:17" x14ac:dyDescent="0.2">
      <c r="A39" s="165"/>
      <c r="B39" s="165"/>
      <c r="C39" s="165"/>
      <c r="D39" s="469"/>
      <c r="E39" s="492" t="s">
        <v>166</v>
      </c>
      <c r="F39" s="490"/>
      <c r="G39" s="485"/>
      <c r="H39" s="474"/>
      <c r="I39" s="474"/>
      <c r="J39" s="479"/>
      <c r="K39" s="474"/>
      <c r="L39" s="480"/>
      <c r="M39" s="480"/>
      <c r="N39" s="480"/>
      <c r="O39" s="480"/>
      <c r="P39" s="481"/>
      <c r="Q39" s="502"/>
    </row>
    <row r="40" spans="1:17" ht="76.5" x14ac:dyDescent="0.2">
      <c r="A40" s="503"/>
      <c r="B40" s="503"/>
      <c r="C40" s="503"/>
      <c r="D40" s="168" t="s">
        <v>1269</v>
      </c>
      <c r="E40" s="43">
        <v>9</v>
      </c>
      <c r="F40" s="486" t="s">
        <v>1298</v>
      </c>
      <c r="G40" s="464" t="s">
        <v>2</v>
      </c>
      <c r="H40" s="61">
        <v>1</v>
      </c>
      <c r="I40" s="30" t="s">
        <v>1299</v>
      </c>
      <c r="J40" s="30">
        <v>1</v>
      </c>
      <c r="K40" s="61">
        <v>1</v>
      </c>
      <c r="L40" s="27">
        <v>1</v>
      </c>
      <c r="M40" s="61">
        <v>0</v>
      </c>
      <c r="N40" s="62"/>
      <c r="O40" s="62">
        <f>L40/K40</f>
        <v>1</v>
      </c>
      <c r="P40" s="62"/>
      <c r="Q40" s="491" t="s">
        <v>1300</v>
      </c>
    </row>
    <row r="41" spans="1:17" ht="15.75" x14ac:dyDescent="0.2">
      <c r="A41" s="504"/>
      <c r="B41" s="504"/>
      <c r="C41" s="504"/>
      <c r="D41" s="469"/>
      <c r="E41" s="46" t="s">
        <v>170</v>
      </c>
      <c r="F41" s="41"/>
      <c r="G41" s="33"/>
      <c r="H41" s="36"/>
      <c r="I41" s="36"/>
      <c r="J41" s="153"/>
      <c r="K41" s="36"/>
      <c r="L41" s="156"/>
      <c r="M41" s="156"/>
      <c r="N41" s="156"/>
      <c r="O41" s="156"/>
      <c r="P41" s="157"/>
      <c r="Q41" s="493"/>
    </row>
    <row r="42" spans="1:17" ht="15.75" x14ac:dyDescent="0.2">
      <c r="A42" s="505"/>
      <c r="B42" s="505"/>
      <c r="C42" s="505"/>
      <c r="D42" s="469"/>
      <c r="E42" s="46" t="s">
        <v>171</v>
      </c>
      <c r="F42" s="41"/>
      <c r="G42" s="33"/>
      <c r="H42" s="36"/>
      <c r="I42" s="36"/>
      <c r="J42" s="155"/>
      <c r="K42" s="36"/>
      <c r="L42" s="160"/>
      <c r="M42" s="160"/>
      <c r="N42" s="160"/>
      <c r="O42" s="160"/>
      <c r="P42" s="161"/>
      <c r="Q42" s="494"/>
    </row>
    <row r="43" spans="1:17" ht="38.25" x14ac:dyDescent="0.2">
      <c r="A43" s="152"/>
      <c r="B43" s="152"/>
      <c r="C43" s="152"/>
      <c r="D43" s="168" t="s">
        <v>1301</v>
      </c>
      <c r="E43" s="462">
        <v>10</v>
      </c>
      <c r="F43" s="486" t="s">
        <v>1302</v>
      </c>
      <c r="G43" s="464" t="s">
        <v>1276</v>
      </c>
      <c r="H43" s="465">
        <v>64</v>
      </c>
      <c r="I43" s="483" t="s">
        <v>1299</v>
      </c>
      <c r="J43" s="483" t="s">
        <v>1276</v>
      </c>
      <c r="K43" s="465">
        <v>64</v>
      </c>
      <c r="L43" s="462">
        <v>64</v>
      </c>
      <c r="M43" s="465"/>
      <c r="N43" s="468"/>
      <c r="O43" s="468">
        <f>L43/K43</f>
        <v>1</v>
      </c>
      <c r="P43" s="468"/>
      <c r="Q43" s="491" t="s">
        <v>1303</v>
      </c>
    </row>
    <row r="44" spans="1:17" x14ac:dyDescent="0.2">
      <c r="A44" s="152"/>
      <c r="B44" s="152"/>
      <c r="C44" s="152"/>
      <c r="D44" s="469"/>
      <c r="E44" s="492" t="s">
        <v>175</v>
      </c>
      <c r="F44" s="490"/>
      <c r="G44" s="485"/>
      <c r="H44" s="474"/>
      <c r="I44" s="474"/>
      <c r="J44" s="475" t="s">
        <v>55</v>
      </c>
      <c r="K44" s="474"/>
      <c r="L44" s="476" t="s">
        <v>55</v>
      </c>
      <c r="M44" s="476"/>
      <c r="N44" s="476"/>
      <c r="O44" s="476"/>
      <c r="P44" s="477"/>
      <c r="Q44" s="493"/>
    </row>
    <row r="45" spans="1:17" x14ac:dyDescent="0.2">
      <c r="A45" s="152"/>
      <c r="B45" s="152"/>
      <c r="C45" s="152"/>
      <c r="D45" s="469"/>
      <c r="E45" s="492" t="s">
        <v>176</v>
      </c>
      <c r="F45" s="490"/>
      <c r="G45" s="485"/>
      <c r="H45" s="474"/>
      <c r="I45" s="474"/>
      <c r="J45" s="479"/>
      <c r="K45" s="474"/>
      <c r="L45" s="480"/>
      <c r="M45" s="480"/>
      <c r="N45" s="480"/>
      <c r="O45" s="480"/>
      <c r="P45" s="481"/>
      <c r="Q45" s="494"/>
    </row>
    <row r="46" spans="1:17" ht="63.75" x14ac:dyDescent="0.2">
      <c r="A46" s="152"/>
      <c r="B46" s="152"/>
      <c r="C46" s="152"/>
      <c r="D46" s="168" t="s">
        <v>1301</v>
      </c>
      <c r="E46" s="462">
        <v>11</v>
      </c>
      <c r="F46" s="486" t="s">
        <v>1304</v>
      </c>
      <c r="G46" s="464" t="s">
        <v>1305</v>
      </c>
      <c r="H46" s="465">
        <v>45</v>
      </c>
      <c r="I46" s="483" t="s">
        <v>1306</v>
      </c>
      <c r="J46" s="483" t="s">
        <v>1276</v>
      </c>
      <c r="K46" s="465">
        <v>45</v>
      </c>
      <c r="L46" s="462">
        <v>45</v>
      </c>
      <c r="M46" s="465"/>
      <c r="N46" s="468"/>
      <c r="O46" s="468">
        <f>L46/K46</f>
        <v>1</v>
      </c>
      <c r="P46" s="468"/>
      <c r="Q46" s="491" t="s">
        <v>1303</v>
      </c>
    </row>
    <row r="47" spans="1:17" x14ac:dyDescent="0.2">
      <c r="A47" s="152"/>
      <c r="B47" s="152"/>
      <c r="C47" s="152"/>
      <c r="D47" s="469"/>
      <c r="E47" s="492" t="s">
        <v>180</v>
      </c>
      <c r="F47" s="490"/>
      <c r="G47" s="485"/>
      <c r="H47" s="474"/>
      <c r="I47" s="474"/>
      <c r="J47" s="475" t="s">
        <v>55</v>
      </c>
      <c r="K47" s="474"/>
      <c r="L47" s="506"/>
      <c r="M47" s="506"/>
      <c r="N47" s="506"/>
      <c r="O47" s="506"/>
      <c r="P47" s="507"/>
      <c r="Q47" s="493"/>
    </row>
    <row r="48" spans="1:17" x14ac:dyDescent="0.2">
      <c r="A48" s="152"/>
      <c r="B48" s="152"/>
      <c r="C48" s="152"/>
      <c r="D48" s="469"/>
      <c r="E48" s="492" t="s">
        <v>181</v>
      </c>
      <c r="F48" s="490"/>
      <c r="G48" s="485"/>
      <c r="H48" s="474"/>
      <c r="I48" s="474"/>
      <c r="J48" s="479"/>
      <c r="K48" s="474"/>
      <c r="L48" s="508"/>
      <c r="M48" s="508"/>
      <c r="N48" s="508"/>
      <c r="O48" s="508"/>
      <c r="P48" s="509"/>
      <c r="Q48" s="494"/>
    </row>
    <row r="49" spans="1:17" ht="25.5" x14ac:dyDescent="0.2">
      <c r="A49" s="152"/>
      <c r="B49" s="152"/>
      <c r="C49" s="152"/>
      <c r="D49" s="168" t="s">
        <v>1301</v>
      </c>
      <c r="E49" s="462">
        <v>12</v>
      </c>
      <c r="F49" s="486" t="s">
        <v>1307</v>
      </c>
      <c r="G49" s="464" t="s">
        <v>1308</v>
      </c>
      <c r="H49" s="465">
        <v>54</v>
      </c>
      <c r="I49" s="483" t="s">
        <v>1309</v>
      </c>
      <c r="J49" s="483" t="s">
        <v>1276</v>
      </c>
      <c r="K49" s="465">
        <v>54</v>
      </c>
      <c r="L49" s="462">
        <v>54</v>
      </c>
      <c r="M49" s="465"/>
      <c r="N49" s="468"/>
      <c r="O49" s="468">
        <f>L49/K49</f>
        <v>1</v>
      </c>
      <c r="P49" s="468"/>
      <c r="Q49" s="491" t="s">
        <v>1310</v>
      </c>
    </row>
    <row r="50" spans="1:17" x14ac:dyDescent="0.2">
      <c r="A50" s="152"/>
      <c r="B50" s="152"/>
      <c r="C50" s="152"/>
      <c r="D50" s="469"/>
      <c r="E50" s="492" t="s">
        <v>185</v>
      </c>
      <c r="F50" s="490"/>
      <c r="G50" s="485"/>
      <c r="H50" s="474"/>
      <c r="I50" s="474"/>
      <c r="J50" s="475" t="s">
        <v>55</v>
      </c>
      <c r="K50" s="474"/>
      <c r="L50" s="476" t="s">
        <v>55</v>
      </c>
      <c r="M50" s="476"/>
      <c r="N50" s="476"/>
      <c r="O50" s="476"/>
      <c r="P50" s="477"/>
      <c r="Q50" s="493"/>
    </row>
    <row r="51" spans="1:17" x14ac:dyDescent="0.2">
      <c r="A51" s="152"/>
      <c r="B51" s="152"/>
      <c r="C51" s="152"/>
      <c r="D51" s="469"/>
      <c r="E51" s="492" t="s">
        <v>186</v>
      </c>
      <c r="F51" s="490"/>
      <c r="G51" s="485"/>
      <c r="H51" s="474"/>
      <c r="I51" s="474"/>
      <c r="J51" s="479"/>
      <c r="K51" s="474"/>
      <c r="L51" s="480"/>
      <c r="M51" s="480"/>
      <c r="N51" s="480"/>
      <c r="O51" s="480"/>
      <c r="P51" s="481"/>
      <c r="Q51" s="494"/>
    </row>
    <row r="52" spans="1:17" ht="38.25" x14ac:dyDescent="0.2">
      <c r="A52" s="152"/>
      <c r="B52" s="152"/>
      <c r="C52" s="152"/>
      <c r="D52" s="168" t="s">
        <v>1301</v>
      </c>
      <c r="E52" s="462">
        <v>13</v>
      </c>
      <c r="F52" s="486" t="s">
        <v>1311</v>
      </c>
      <c r="G52" s="464" t="s">
        <v>1276</v>
      </c>
      <c r="H52" s="465">
        <v>13</v>
      </c>
      <c r="I52" s="483" t="s">
        <v>1312</v>
      </c>
      <c r="J52" s="483" t="s">
        <v>1276</v>
      </c>
      <c r="K52" s="465">
        <v>13</v>
      </c>
      <c r="L52" s="462">
        <v>13</v>
      </c>
      <c r="M52" s="465"/>
      <c r="N52" s="468"/>
      <c r="O52" s="468">
        <f>L52/K52</f>
        <v>1</v>
      </c>
      <c r="P52" s="468"/>
      <c r="Q52" s="491" t="s">
        <v>1313</v>
      </c>
    </row>
    <row r="53" spans="1:17" x14ac:dyDescent="0.2">
      <c r="A53" s="152"/>
      <c r="B53" s="152"/>
      <c r="C53" s="152"/>
      <c r="D53" s="469"/>
      <c r="E53" s="492" t="s">
        <v>190</v>
      </c>
      <c r="F53" s="490"/>
      <c r="G53" s="485"/>
      <c r="H53" s="474"/>
      <c r="I53" s="474"/>
      <c r="J53" s="475" t="s">
        <v>55</v>
      </c>
      <c r="K53" s="474"/>
      <c r="L53" s="476" t="s">
        <v>55</v>
      </c>
      <c r="M53" s="476"/>
      <c r="N53" s="476"/>
      <c r="O53" s="476"/>
      <c r="P53" s="477"/>
      <c r="Q53" s="493"/>
    </row>
    <row r="54" spans="1:17" x14ac:dyDescent="0.2">
      <c r="A54" s="152"/>
      <c r="B54" s="152"/>
      <c r="C54" s="152"/>
      <c r="D54" s="469"/>
      <c r="E54" s="492" t="s">
        <v>191</v>
      </c>
      <c r="F54" s="490"/>
      <c r="G54" s="485"/>
      <c r="H54" s="474"/>
      <c r="I54" s="474"/>
      <c r="J54" s="479"/>
      <c r="K54" s="474"/>
      <c r="L54" s="480"/>
      <c r="M54" s="480"/>
      <c r="N54" s="480"/>
      <c r="O54" s="480"/>
      <c r="P54" s="481"/>
      <c r="Q54" s="494"/>
    </row>
    <row r="55" spans="1:17" ht="38.25" x14ac:dyDescent="0.2">
      <c r="A55" s="152"/>
      <c r="B55" s="152"/>
      <c r="C55" s="152"/>
      <c r="D55" s="168" t="s">
        <v>1301</v>
      </c>
      <c r="E55" s="462">
        <v>14</v>
      </c>
      <c r="F55" s="486" t="s">
        <v>1314</v>
      </c>
      <c r="G55" s="464" t="s">
        <v>1276</v>
      </c>
      <c r="H55" s="465">
        <v>5</v>
      </c>
      <c r="I55" s="483" t="s">
        <v>1315</v>
      </c>
      <c r="J55" s="483" t="s">
        <v>1276</v>
      </c>
      <c r="K55" s="465">
        <f>SUM(K56:K57)</f>
        <v>15</v>
      </c>
      <c r="L55" s="462">
        <v>15</v>
      </c>
      <c r="M55" s="465"/>
      <c r="N55" s="468"/>
      <c r="O55" s="468">
        <f>L55/K55</f>
        <v>1</v>
      </c>
      <c r="P55" s="468"/>
      <c r="Q55" s="491" t="s">
        <v>1316</v>
      </c>
    </row>
    <row r="56" spans="1:17" ht="25.5" x14ac:dyDescent="0.2">
      <c r="A56" s="152"/>
      <c r="B56" s="152"/>
      <c r="C56" s="152"/>
      <c r="D56" s="469"/>
      <c r="E56" s="492" t="s">
        <v>195</v>
      </c>
      <c r="F56" s="490" t="s">
        <v>1317</v>
      </c>
      <c r="G56" s="485"/>
      <c r="H56" s="474">
        <v>5</v>
      </c>
      <c r="I56" s="474"/>
      <c r="J56" s="475" t="s">
        <v>55</v>
      </c>
      <c r="K56" s="474">
        <v>5</v>
      </c>
      <c r="L56" s="476" t="s">
        <v>55</v>
      </c>
      <c r="M56" s="476"/>
      <c r="N56" s="476"/>
      <c r="O56" s="476"/>
      <c r="P56" s="477"/>
      <c r="Q56" s="493"/>
    </row>
    <row r="57" spans="1:17" ht="25.5" x14ac:dyDescent="0.2">
      <c r="A57" s="152"/>
      <c r="B57" s="152"/>
      <c r="C57" s="152"/>
      <c r="D57" s="469"/>
      <c r="E57" s="492" t="s">
        <v>196</v>
      </c>
      <c r="F57" s="490" t="s">
        <v>1318</v>
      </c>
      <c r="G57" s="485"/>
      <c r="H57" s="474">
        <v>10</v>
      </c>
      <c r="I57" s="474"/>
      <c r="J57" s="479"/>
      <c r="K57" s="474">
        <v>10</v>
      </c>
      <c r="L57" s="480"/>
      <c r="M57" s="480"/>
      <c r="N57" s="480"/>
      <c r="O57" s="480"/>
      <c r="P57" s="481"/>
      <c r="Q57" s="494"/>
    </row>
    <row r="58" spans="1:17" ht="51" x14ac:dyDescent="0.2">
      <c r="A58" s="152"/>
      <c r="B58" s="152"/>
      <c r="C58" s="152"/>
      <c r="D58" s="168" t="s">
        <v>1301</v>
      </c>
      <c r="E58" s="462">
        <v>15</v>
      </c>
      <c r="F58" s="486" t="s">
        <v>1319</v>
      </c>
      <c r="G58" s="464" t="s">
        <v>1276</v>
      </c>
      <c r="H58" s="465">
        <v>118</v>
      </c>
      <c r="I58" s="483" t="s">
        <v>1296</v>
      </c>
      <c r="J58" s="483" t="s">
        <v>1276</v>
      </c>
      <c r="K58" s="465">
        <v>118</v>
      </c>
      <c r="L58" s="462">
        <v>118</v>
      </c>
      <c r="M58" s="465"/>
      <c r="N58" s="468"/>
      <c r="O58" s="468">
        <f>L58/K58</f>
        <v>1</v>
      </c>
      <c r="P58" s="468"/>
      <c r="Q58" s="491" t="s">
        <v>1320</v>
      </c>
    </row>
    <row r="59" spans="1:17" x14ac:dyDescent="0.2">
      <c r="A59" s="152"/>
      <c r="B59" s="152"/>
      <c r="C59" s="152"/>
      <c r="D59" s="469"/>
      <c r="E59" s="492" t="s">
        <v>200</v>
      </c>
      <c r="F59" s="490"/>
      <c r="G59" s="485"/>
      <c r="H59" s="474"/>
      <c r="I59" s="474"/>
      <c r="J59" s="475" t="s">
        <v>55</v>
      </c>
      <c r="K59" s="474"/>
      <c r="L59" s="476" t="s">
        <v>55</v>
      </c>
      <c r="M59" s="476"/>
      <c r="N59" s="476"/>
      <c r="O59" s="476"/>
      <c r="P59" s="477"/>
      <c r="Q59" s="493"/>
    </row>
    <row r="60" spans="1:17" x14ac:dyDescent="0.2">
      <c r="A60" s="152"/>
      <c r="B60" s="152"/>
      <c r="C60" s="152"/>
      <c r="D60" s="469"/>
      <c r="E60" s="492" t="s">
        <v>201</v>
      </c>
      <c r="F60" s="490"/>
      <c r="G60" s="485"/>
      <c r="H60" s="474"/>
      <c r="I60" s="474"/>
      <c r="J60" s="479"/>
      <c r="K60" s="474"/>
      <c r="L60" s="480"/>
      <c r="M60" s="480"/>
      <c r="N60" s="480"/>
      <c r="O60" s="480"/>
      <c r="P60" s="481"/>
      <c r="Q60" s="494"/>
    </row>
    <row r="61" spans="1:17" ht="25.5" x14ac:dyDescent="0.2">
      <c r="A61" s="152"/>
      <c r="B61" s="152"/>
      <c r="C61" s="152"/>
      <c r="D61" s="168" t="s">
        <v>1301</v>
      </c>
      <c r="E61" s="462">
        <v>16</v>
      </c>
      <c r="F61" s="486" t="s">
        <v>1321</v>
      </c>
      <c r="G61" s="464"/>
      <c r="H61" s="465">
        <v>158</v>
      </c>
      <c r="I61" s="483" t="s">
        <v>1284</v>
      </c>
      <c r="J61" s="483"/>
      <c r="K61" s="465">
        <v>158</v>
      </c>
      <c r="L61" s="462">
        <v>158</v>
      </c>
      <c r="M61" s="465"/>
      <c r="N61" s="468"/>
      <c r="O61" s="468">
        <f>L61/K61</f>
        <v>1</v>
      </c>
      <c r="P61" s="468"/>
      <c r="Q61" s="491" t="s">
        <v>1322</v>
      </c>
    </row>
    <row r="62" spans="1:17" x14ac:dyDescent="0.2">
      <c r="A62" s="152"/>
      <c r="B62" s="152"/>
      <c r="C62" s="152"/>
      <c r="D62" s="469"/>
      <c r="E62" s="492" t="s">
        <v>205</v>
      </c>
      <c r="F62" s="490" t="s">
        <v>1286</v>
      </c>
      <c r="G62" s="485"/>
      <c r="H62" s="474"/>
      <c r="I62" s="474"/>
      <c r="J62" s="495"/>
      <c r="K62" s="474"/>
      <c r="L62" s="496"/>
      <c r="M62" s="496"/>
      <c r="N62" s="496"/>
      <c r="O62" s="496"/>
      <c r="P62" s="497"/>
      <c r="Q62" s="493"/>
    </row>
    <row r="63" spans="1:17" x14ac:dyDescent="0.2">
      <c r="A63" s="152"/>
      <c r="B63" s="152"/>
      <c r="C63" s="152"/>
      <c r="D63" s="510"/>
      <c r="E63" s="492" t="s">
        <v>206</v>
      </c>
      <c r="G63" s="485"/>
      <c r="H63" s="474"/>
      <c r="I63" s="474"/>
      <c r="J63" s="511"/>
      <c r="K63" s="474"/>
      <c r="L63" s="512"/>
      <c r="M63" s="512"/>
      <c r="N63" s="512"/>
      <c r="O63" s="512"/>
      <c r="P63" s="513"/>
      <c r="Q63" s="494"/>
    </row>
    <row r="64" spans="1:17" ht="63.75" x14ac:dyDescent="0.2">
      <c r="A64" s="165"/>
      <c r="B64" s="152"/>
      <c r="C64" s="152"/>
      <c r="D64" s="168" t="s">
        <v>1301</v>
      </c>
      <c r="E64" s="462">
        <v>17</v>
      </c>
      <c r="F64" s="486" t="s">
        <v>1323</v>
      </c>
      <c r="G64" s="464" t="s">
        <v>1276</v>
      </c>
      <c r="H64" s="465">
        <v>51</v>
      </c>
      <c r="I64" s="483" t="s">
        <v>1284</v>
      </c>
      <c r="J64" s="483" t="s">
        <v>1276</v>
      </c>
      <c r="K64" s="465">
        <v>51</v>
      </c>
      <c r="L64" s="462">
        <v>51</v>
      </c>
      <c r="M64" s="465"/>
      <c r="N64" s="468"/>
      <c r="O64" s="468">
        <f>L64/K64</f>
        <v>1</v>
      </c>
      <c r="P64" s="468"/>
      <c r="Q64" s="514" t="s">
        <v>1324</v>
      </c>
    </row>
    <row r="65" spans="1:17" x14ac:dyDescent="0.2">
      <c r="A65" s="166"/>
      <c r="B65" s="152"/>
      <c r="C65" s="152"/>
      <c r="D65" s="469"/>
      <c r="E65" s="492" t="s">
        <v>210</v>
      </c>
      <c r="F65" s="490"/>
      <c r="G65" s="485"/>
      <c r="H65" s="474"/>
      <c r="I65" s="474"/>
      <c r="J65" s="475"/>
      <c r="K65" s="474"/>
      <c r="L65" s="476"/>
      <c r="M65" s="476"/>
      <c r="N65" s="476"/>
      <c r="O65" s="476"/>
      <c r="P65" s="477"/>
      <c r="Q65" s="515"/>
    </row>
    <row r="66" spans="1:17" x14ac:dyDescent="0.2">
      <c r="A66" s="167"/>
      <c r="B66" s="152"/>
      <c r="C66" s="152"/>
      <c r="D66" s="510"/>
      <c r="E66" s="492" t="s">
        <v>211</v>
      </c>
      <c r="F66" s="490"/>
      <c r="G66" s="485"/>
      <c r="H66" s="474"/>
      <c r="I66" s="474"/>
      <c r="J66" s="516"/>
      <c r="K66" s="474"/>
      <c r="L66" s="517"/>
      <c r="M66" s="517"/>
      <c r="N66" s="517"/>
      <c r="O66" s="517"/>
      <c r="P66" s="518"/>
      <c r="Q66" s="519"/>
    </row>
  </sheetData>
  <mergeCells count="141">
    <mergeCell ref="J65:J66"/>
    <mergeCell ref="L65:P66"/>
    <mergeCell ref="A61:A63"/>
    <mergeCell ref="B61:B63"/>
    <mergeCell ref="C61:C63"/>
    <mergeCell ref="D61:D63"/>
    <mergeCell ref="Q61:Q63"/>
    <mergeCell ref="A64:A66"/>
    <mergeCell ref="B64:B66"/>
    <mergeCell ref="C64:C66"/>
    <mergeCell ref="D64:D66"/>
    <mergeCell ref="Q64:Q66"/>
    <mergeCell ref="A58:A60"/>
    <mergeCell ref="B58:B60"/>
    <mergeCell ref="C58:C60"/>
    <mergeCell ref="D58:D60"/>
    <mergeCell ref="Q58:Q60"/>
    <mergeCell ref="J59:J60"/>
    <mergeCell ref="L59:P60"/>
    <mergeCell ref="A55:A57"/>
    <mergeCell ref="B55:B57"/>
    <mergeCell ref="C55:C57"/>
    <mergeCell ref="D55:D57"/>
    <mergeCell ref="Q55:Q57"/>
    <mergeCell ref="J56:J57"/>
    <mergeCell ref="L56:P57"/>
    <mergeCell ref="A52:A54"/>
    <mergeCell ref="B52:B54"/>
    <mergeCell ref="C52:C54"/>
    <mergeCell ref="D52:D54"/>
    <mergeCell ref="Q52:Q54"/>
    <mergeCell ref="J53:J54"/>
    <mergeCell ref="L53:P54"/>
    <mergeCell ref="A49:A51"/>
    <mergeCell ref="B49:B51"/>
    <mergeCell ref="C49:C51"/>
    <mergeCell ref="D49:D51"/>
    <mergeCell ref="Q49:Q51"/>
    <mergeCell ref="J50:J51"/>
    <mergeCell ref="L50:P51"/>
    <mergeCell ref="L44:P45"/>
    <mergeCell ref="A46:A48"/>
    <mergeCell ref="B46:B48"/>
    <mergeCell ref="C46:C48"/>
    <mergeCell ref="D46:D48"/>
    <mergeCell ref="Q46:Q48"/>
    <mergeCell ref="J47:J48"/>
    <mergeCell ref="L47:P48"/>
    <mergeCell ref="D40:D42"/>
    <mergeCell ref="Q40:Q42"/>
    <mergeCell ref="J41:J42"/>
    <mergeCell ref="L41:P42"/>
    <mergeCell ref="A43:A45"/>
    <mergeCell ref="B43:B45"/>
    <mergeCell ref="C43:C45"/>
    <mergeCell ref="D43:D45"/>
    <mergeCell ref="Q43:Q45"/>
    <mergeCell ref="J44:J45"/>
    <mergeCell ref="A37:A39"/>
    <mergeCell ref="B37:B39"/>
    <mergeCell ref="C37:C39"/>
    <mergeCell ref="D37:D39"/>
    <mergeCell ref="Q37:Q39"/>
    <mergeCell ref="J38:J39"/>
    <mergeCell ref="L38:P39"/>
    <mergeCell ref="A34:A36"/>
    <mergeCell ref="B34:B36"/>
    <mergeCell ref="C34:C36"/>
    <mergeCell ref="D34:D36"/>
    <mergeCell ref="Q34:Q36"/>
    <mergeCell ref="J35:J36"/>
    <mergeCell ref="L35:P36"/>
    <mergeCell ref="A29:A33"/>
    <mergeCell ref="B29:B33"/>
    <mergeCell ref="C29:C33"/>
    <mergeCell ref="D29:D33"/>
    <mergeCell ref="Q29:Q33"/>
    <mergeCell ref="J30:J32"/>
    <mergeCell ref="L30:P32"/>
    <mergeCell ref="A26:A28"/>
    <mergeCell ref="B26:B28"/>
    <mergeCell ref="C26:C28"/>
    <mergeCell ref="D26:D28"/>
    <mergeCell ref="Q26:Q28"/>
    <mergeCell ref="J27:J28"/>
    <mergeCell ref="L27:P28"/>
    <mergeCell ref="A23:A25"/>
    <mergeCell ref="B23:B25"/>
    <mergeCell ref="C23:C25"/>
    <mergeCell ref="D23:D25"/>
    <mergeCell ref="Q23:Q25"/>
    <mergeCell ref="J24:J25"/>
    <mergeCell ref="L24:P25"/>
    <mergeCell ref="Q17:Q19"/>
    <mergeCell ref="J18:J19"/>
    <mergeCell ref="L18:P19"/>
    <mergeCell ref="A20:A22"/>
    <mergeCell ref="B20:B22"/>
    <mergeCell ref="C20:C22"/>
    <mergeCell ref="D20:D22"/>
    <mergeCell ref="Q20:Q22"/>
    <mergeCell ref="J21:J22"/>
    <mergeCell ref="L21:P22"/>
    <mergeCell ref="J15:J16"/>
    <mergeCell ref="L15:P16"/>
    <mergeCell ref="A17:A19"/>
    <mergeCell ref="B17:B19"/>
    <mergeCell ref="C17:C19"/>
    <mergeCell ref="D17:D19"/>
    <mergeCell ref="N11:N12"/>
    <mergeCell ref="O11:O12"/>
    <mergeCell ref="P11:P12"/>
    <mergeCell ref="A13:D13"/>
    <mergeCell ref="E13:F13"/>
    <mergeCell ref="Q13:Q16"/>
    <mergeCell ref="A14:A16"/>
    <mergeCell ref="B14:B16"/>
    <mergeCell ref="C14:C16"/>
    <mergeCell ref="D14:D16"/>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8"/>
  <sheetViews>
    <sheetView topLeftCell="A41" workbookViewId="0">
      <selection activeCell="B40" sqref="B40:B48"/>
    </sheetView>
  </sheetViews>
  <sheetFormatPr baseColWidth="10" defaultRowHeight="12.75" x14ac:dyDescent="0.2"/>
  <cols>
    <col min="6" max="6" width="25.42578125" customWidth="1"/>
    <col min="9" max="9" width="16.42578125" customWidth="1"/>
    <col min="17" max="17" width="41.7109375" customWidth="1"/>
  </cols>
  <sheetData>
    <row r="1" spans="1:17" x14ac:dyDescent="0.2">
      <c r="A1" s="177"/>
      <c r="B1" s="177"/>
      <c r="C1" s="177"/>
      <c r="D1" s="179" t="s">
        <v>43</v>
      </c>
      <c r="E1" s="179"/>
      <c r="F1" s="179"/>
      <c r="G1" s="179"/>
      <c r="H1" s="179"/>
      <c r="I1" s="179"/>
      <c r="J1" s="179"/>
      <c r="K1" s="179"/>
      <c r="L1" s="179"/>
      <c r="M1" s="179"/>
      <c r="N1" s="179"/>
      <c r="O1" s="179"/>
      <c r="P1" s="179"/>
      <c r="Q1" s="179"/>
    </row>
    <row r="2" spans="1:17" x14ac:dyDescent="0.2">
      <c r="A2" s="177"/>
      <c r="B2" s="177"/>
      <c r="C2" s="177"/>
      <c r="D2" s="179"/>
      <c r="E2" s="179"/>
      <c r="F2" s="179"/>
      <c r="G2" s="179"/>
      <c r="H2" s="179"/>
      <c r="I2" s="179"/>
      <c r="J2" s="179"/>
      <c r="K2" s="179"/>
      <c r="L2" s="179"/>
      <c r="M2" s="179"/>
      <c r="N2" s="179"/>
      <c r="O2" s="179"/>
      <c r="P2" s="179"/>
      <c r="Q2" s="179"/>
    </row>
    <row r="3" spans="1:17" x14ac:dyDescent="0.2">
      <c r="A3" s="177"/>
      <c r="B3" s="177"/>
      <c r="C3" s="177"/>
      <c r="D3" s="180" t="s">
        <v>158</v>
      </c>
      <c r="E3" s="180"/>
      <c r="F3" s="180"/>
      <c r="G3" s="180"/>
      <c r="H3" s="180"/>
      <c r="I3" s="180"/>
      <c r="J3" s="180"/>
      <c r="K3" s="180"/>
      <c r="L3" s="180"/>
      <c r="M3" s="180"/>
      <c r="N3" s="180"/>
      <c r="O3" s="180"/>
      <c r="P3" s="180"/>
      <c r="Q3" s="180"/>
    </row>
    <row r="4" spans="1:17" x14ac:dyDescent="0.2">
      <c r="A4" s="177"/>
      <c r="B4" s="177"/>
      <c r="C4" s="177"/>
      <c r="D4" s="180"/>
      <c r="E4" s="180"/>
      <c r="F4" s="180"/>
      <c r="G4" s="180"/>
      <c r="H4" s="180"/>
      <c r="I4" s="180"/>
      <c r="J4" s="180"/>
      <c r="K4" s="180"/>
      <c r="L4" s="180"/>
      <c r="M4" s="180"/>
      <c r="N4" s="180"/>
      <c r="O4" s="180"/>
      <c r="P4" s="180"/>
      <c r="Q4" s="180"/>
    </row>
    <row r="5" spans="1:17" x14ac:dyDescent="0.2">
      <c r="A5" s="177"/>
      <c r="B5" s="177"/>
      <c r="C5" s="177"/>
      <c r="D5" s="181" t="s">
        <v>42</v>
      </c>
      <c r="E5" s="181"/>
      <c r="F5" s="181"/>
      <c r="G5" s="181"/>
      <c r="H5" s="181"/>
      <c r="I5" s="181"/>
      <c r="J5" s="181"/>
      <c r="K5" s="181"/>
      <c r="L5" s="181"/>
      <c r="M5" s="181"/>
      <c r="N5" s="181"/>
      <c r="O5" s="181"/>
      <c r="P5" s="181"/>
      <c r="Q5" s="181"/>
    </row>
    <row r="6" spans="1:17" x14ac:dyDescent="0.2">
      <c r="A6" s="177"/>
      <c r="B6" s="177"/>
      <c r="C6" s="177"/>
      <c r="D6" s="181"/>
      <c r="E6" s="181"/>
      <c r="F6" s="181"/>
      <c r="G6" s="181"/>
      <c r="H6" s="181"/>
      <c r="I6" s="181"/>
      <c r="J6" s="181"/>
      <c r="K6" s="181"/>
      <c r="L6" s="181"/>
      <c r="M6" s="181"/>
      <c r="N6" s="181"/>
      <c r="O6" s="181"/>
      <c r="P6" s="181"/>
      <c r="Q6" s="181"/>
    </row>
    <row r="7" spans="1:17" ht="13.5" thickBot="1" x14ac:dyDescent="0.25">
      <c r="A7" s="178"/>
      <c r="B7" s="178"/>
      <c r="C7" s="178"/>
      <c r="D7" s="25"/>
      <c r="E7" s="25"/>
      <c r="F7" s="25"/>
      <c r="G7" s="25"/>
      <c r="H7" s="25"/>
      <c r="I7" s="25"/>
      <c r="J7" s="25"/>
      <c r="K7" s="25"/>
      <c r="L7" s="25"/>
      <c r="M7" s="25"/>
      <c r="N7" s="25"/>
      <c r="O7" s="25"/>
      <c r="P7" s="25"/>
      <c r="Q7" s="25"/>
    </row>
    <row r="8" spans="1:17" ht="13.5" thickTop="1" x14ac:dyDescent="0.2">
      <c r="A8" s="23"/>
      <c r="B8" s="23"/>
      <c r="C8" s="23"/>
      <c r="D8" s="9"/>
      <c r="E8" s="1"/>
      <c r="F8" s="1"/>
      <c r="G8" s="1"/>
      <c r="H8" s="1"/>
      <c r="I8" s="1"/>
      <c r="J8" s="1"/>
      <c r="K8" s="1"/>
      <c r="L8" s="1"/>
      <c r="M8" s="1"/>
      <c r="N8" s="1"/>
      <c r="O8" s="1"/>
      <c r="P8" s="1"/>
      <c r="Q8" s="1"/>
    </row>
    <row r="9" spans="1:17" x14ac:dyDescent="0.2">
      <c r="A9" s="127" t="s">
        <v>77</v>
      </c>
      <c r="B9" s="127"/>
      <c r="C9" s="127"/>
      <c r="D9" s="128" t="s">
        <v>89</v>
      </c>
      <c r="E9" s="129"/>
      <c r="F9" s="129"/>
      <c r="G9" s="129"/>
      <c r="H9" s="129"/>
      <c r="I9" s="129"/>
      <c r="J9" s="129"/>
      <c r="K9" s="130" t="s">
        <v>88</v>
      </c>
      <c r="L9" s="130"/>
      <c r="M9" s="107" t="s">
        <v>79</v>
      </c>
      <c r="N9" s="108"/>
      <c r="O9" s="108"/>
      <c r="P9" s="109"/>
      <c r="Q9" s="139" t="s">
        <v>137</v>
      </c>
    </row>
    <row r="10" spans="1:17" x14ac:dyDescent="0.2">
      <c r="A10" s="127"/>
      <c r="B10" s="127"/>
      <c r="C10" s="127"/>
      <c r="D10" s="129"/>
      <c r="E10" s="129"/>
      <c r="F10" s="129"/>
      <c r="G10" s="129"/>
      <c r="H10" s="129"/>
      <c r="I10" s="129"/>
      <c r="J10" s="129"/>
      <c r="K10" s="130"/>
      <c r="L10" s="130"/>
      <c r="M10" s="110"/>
      <c r="N10" s="111"/>
      <c r="O10" s="111"/>
      <c r="P10" s="112"/>
      <c r="Q10" s="139"/>
    </row>
    <row r="11" spans="1:17"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7" ht="54.75" customHeight="1" x14ac:dyDescent="0.2">
      <c r="A12" s="137"/>
      <c r="B12" s="136"/>
      <c r="C12" s="136"/>
      <c r="D12" s="117"/>
      <c r="E12" s="117"/>
      <c r="F12" s="117"/>
      <c r="G12" s="117"/>
      <c r="H12" s="117"/>
      <c r="I12" s="117"/>
      <c r="J12" s="117"/>
      <c r="K12" s="118"/>
      <c r="L12" s="118"/>
      <c r="M12" s="119"/>
      <c r="N12" s="119"/>
      <c r="O12" s="138"/>
      <c r="P12" s="138"/>
      <c r="Q12" s="139"/>
    </row>
    <row r="13" spans="1:17" ht="18" x14ac:dyDescent="0.2">
      <c r="A13" s="140" t="s">
        <v>150</v>
      </c>
      <c r="B13" s="140"/>
      <c r="C13" s="140"/>
      <c r="D13" s="135"/>
      <c r="E13" s="134" t="s">
        <v>75</v>
      </c>
      <c r="F13" s="135"/>
      <c r="G13" s="63"/>
      <c r="H13" s="61">
        <f>+H14+H28+H19</f>
        <v>113</v>
      </c>
      <c r="I13" s="64"/>
      <c r="J13" s="61">
        <f>+J14+J28+J19</f>
        <v>111</v>
      </c>
      <c r="K13" s="61">
        <f>+K14+K28+K19</f>
        <v>79</v>
      </c>
      <c r="L13" s="79">
        <f>+L14+L28+L19</f>
        <v>78</v>
      </c>
      <c r="M13" s="61">
        <f>+J13-L13</f>
        <v>33</v>
      </c>
      <c r="N13" s="61">
        <f>+(N14+N28+N19)/6</f>
        <v>0.29842137219186399</v>
      </c>
      <c r="O13" s="61">
        <f>+(O14+O28+O19/6)</f>
        <v>1.3599726775956282</v>
      </c>
      <c r="P13" s="61">
        <f>+(P14+P28+P19)/6</f>
        <v>0.2972639647844566</v>
      </c>
      <c r="Q13" s="149"/>
    </row>
    <row r="14" spans="1:17" ht="24" x14ac:dyDescent="0.2">
      <c r="A14" s="165"/>
      <c r="B14" s="165"/>
      <c r="C14" s="165"/>
      <c r="D14" s="165" t="s">
        <v>1325</v>
      </c>
      <c r="E14" s="27">
        <v>1</v>
      </c>
      <c r="F14" s="57" t="s">
        <v>1326</v>
      </c>
      <c r="G14" s="58" t="s">
        <v>465</v>
      </c>
      <c r="H14" s="61">
        <f>H15+H16+H17+H18</f>
        <v>61</v>
      </c>
      <c r="I14" s="27" t="s">
        <v>96</v>
      </c>
      <c r="J14" s="27">
        <v>61</v>
      </c>
      <c r="K14" s="61">
        <f>SUM(K15:K18)</f>
        <v>55</v>
      </c>
      <c r="L14" s="31">
        <v>55</v>
      </c>
      <c r="M14" s="80">
        <f>+J14-L14</f>
        <v>6</v>
      </c>
      <c r="N14" s="62">
        <f>+K14/H14</f>
        <v>0.90163934426229508</v>
      </c>
      <c r="O14" s="62">
        <f>+L14/J14</f>
        <v>0.90163934426229508</v>
      </c>
      <c r="P14" s="62">
        <f>(N14+O14)/2</f>
        <v>0.90163934426229508</v>
      </c>
      <c r="Q14" s="150"/>
    </row>
    <row r="15" spans="1:17" x14ac:dyDescent="0.2">
      <c r="A15" s="166"/>
      <c r="B15" s="166"/>
      <c r="C15" s="166"/>
      <c r="D15" s="166"/>
      <c r="E15" s="520" t="s">
        <v>31</v>
      </c>
      <c r="F15" s="22" t="s">
        <v>490</v>
      </c>
      <c r="G15" s="34" t="s">
        <v>465</v>
      </c>
      <c r="H15" s="40">
        <v>35</v>
      </c>
      <c r="I15" s="36" t="s">
        <v>100</v>
      </c>
      <c r="J15" s="153" t="s">
        <v>28</v>
      </c>
      <c r="K15" s="36">
        <v>32</v>
      </c>
      <c r="L15" s="156" t="s">
        <v>55</v>
      </c>
      <c r="M15" s="156"/>
      <c r="N15" s="156"/>
      <c r="O15" s="156"/>
      <c r="P15" s="157"/>
      <c r="Q15" s="150"/>
    </row>
    <row r="16" spans="1:17" ht="24" x14ac:dyDescent="0.2">
      <c r="A16" s="166"/>
      <c r="B16" s="166"/>
      <c r="C16" s="166"/>
      <c r="D16" s="166"/>
      <c r="E16" s="520" t="s">
        <v>26</v>
      </c>
      <c r="F16" s="22" t="s">
        <v>97</v>
      </c>
      <c r="G16" s="34" t="s">
        <v>465</v>
      </c>
      <c r="H16" s="40">
        <v>4</v>
      </c>
      <c r="I16" s="36" t="s">
        <v>100</v>
      </c>
      <c r="J16" s="154"/>
      <c r="K16" s="36">
        <v>4</v>
      </c>
      <c r="L16" s="158"/>
      <c r="M16" s="158"/>
      <c r="N16" s="158"/>
      <c r="O16" s="158"/>
      <c r="P16" s="159"/>
      <c r="Q16" s="150"/>
    </row>
    <row r="17" spans="1:17" ht="36" x14ac:dyDescent="0.2">
      <c r="A17" s="166"/>
      <c r="B17" s="166"/>
      <c r="C17" s="166"/>
      <c r="D17" s="166"/>
      <c r="E17" s="520" t="s">
        <v>27</v>
      </c>
      <c r="F17" s="22" t="s">
        <v>1327</v>
      </c>
      <c r="G17" s="34" t="s">
        <v>465</v>
      </c>
      <c r="H17" s="40">
        <v>15</v>
      </c>
      <c r="I17" s="36" t="s">
        <v>1328</v>
      </c>
      <c r="J17" s="154"/>
      <c r="K17" s="36">
        <v>13</v>
      </c>
      <c r="L17" s="158"/>
      <c r="M17" s="158"/>
      <c r="N17" s="158"/>
      <c r="O17" s="158"/>
      <c r="P17" s="159"/>
      <c r="Q17" s="150"/>
    </row>
    <row r="18" spans="1:17" ht="60" x14ac:dyDescent="0.2">
      <c r="A18" s="166"/>
      <c r="B18" s="166"/>
      <c r="C18" s="166"/>
      <c r="D18" s="166"/>
      <c r="E18" s="520" t="s">
        <v>51</v>
      </c>
      <c r="F18" s="22" t="s">
        <v>1329</v>
      </c>
      <c r="G18" s="34" t="s">
        <v>465</v>
      </c>
      <c r="H18" s="40">
        <v>7</v>
      </c>
      <c r="I18" s="36" t="s">
        <v>100</v>
      </c>
      <c r="J18" s="154"/>
      <c r="K18" s="36">
        <v>6</v>
      </c>
      <c r="L18" s="158"/>
      <c r="M18" s="158"/>
      <c r="N18" s="158"/>
      <c r="O18" s="158"/>
      <c r="P18" s="159"/>
      <c r="Q18" s="151"/>
    </row>
    <row r="19" spans="1:17" ht="48" x14ac:dyDescent="0.2">
      <c r="A19" s="152"/>
      <c r="B19" s="152"/>
      <c r="C19" s="152"/>
      <c r="D19" s="165" t="s">
        <v>1330</v>
      </c>
      <c r="E19" s="521">
        <v>2</v>
      </c>
      <c r="F19" s="57" t="s">
        <v>102</v>
      </c>
      <c r="G19" s="58" t="s">
        <v>95</v>
      </c>
      <c r="H19" s="522">
        <f>SUM(H20:H27)</f>
        <v>34</v>
      </c>
      <c r="I19" s="27" t="s">
        <v>96</v>
      </c>
      <c r="J19" s="27">
        <v>34</v>
      </c>
      <c r="K19" s="522">
        <f>SUM(K20:K27)</f>
        <v>17</v>
      </c>
      <c r="L19" s="523">
        <v>17</v>
      </c>
      <c r="M19" s="522">
        <f>+J19-L19</f>
        <v>17</v>
      </c>
      <c r="N19" s="524">
        <f>+K19/H19</f>
        <v>0.5</v>
      </c>
      <c r="O19" s="524">
        <f>+L19/J19</f>
        <v>0.5</v>
      </c>
      <c r="P19" s="524">
        <f>(N19+O19)/2</f>
        <v>0.5</v>
      </c>
      <c r="Q19" s="525"/>
    </row>
    <row r="20" spans="1:17" ht="24" x14ac:dyDescent="0.2">
      <c r="A20" s="152"/>
      <c r="B20" s="152"/>
      <c r="C20" s="152"/>
      <c r="D20" s="166"/>
      <c r="E20" s="45" t="s">
        <v>70</v>
      </c>
      <c r="F20" s="60" t="s">
        <v>1331</v>
      </c>
      <c r="G20" s="526" t="s">
        <v>2</v>
      </c>
      <c r="H20" s="527">
        <v>1</v>
      </c>
      <c r="I20" s="528" t="s">
        <v>741</v>
      </c>
      <c r="J20" s="116" t="s">
        <v>28</v>
      </c>
      <c r="K20" s="36">
        <v>0</v>
      </c>
      <c r="L20" s="116" t="s">
        <v>55</v>
      </c>
      <c r="M20" s="116"/>
      <c r="N20" s="116"/>
      <c r="O20" s="116"/>
      <c r="P20" s="116"/>
      <c r="Q20" s="162"/>
    </row>
    <row r="21" spans="1:17" ht="24" x14ac:dyDescent="0.2">
      <c r="A21" s="152"/>
      <c r="B21" s="152"/>
      <c r="C21" s="152"/>
      <c r="D21" s="166"/>
      <c r="E21" s="45" t="s">
        <v>71</v>
      </c>
      <c r="F21" s="294" t="s">
        <v>1332</v>
      </c>
      <c r="G21" s="526" t="s">
        <v>2</v>
      </c>
      <c r="H21" s="527">
        <v>1</v>
      </c>
      <c r="I21" s="528" t="s">
        <v>741</v>
      </c>
      <c r="J21" s="116"/>
      <c r="K21" s="36">
        <v>0</v>
      </c>
      <c r="L21" s="116"/>
      <c r="M21" s="116"/>
      <c r="N21" s="116"/>
      <c r="O21" s="116"/>
      <c r="P21" s="116"/>
      <c r="Q21" s="162"/>
    </row>
    <row r="22" spans="1:17" ht="24" x14ac:dyDescent="0.2">
      <c r="A22" s="152"/>
      <c r="B22" s="152"/>
      <c r="C22" s="152"/>
      <c r="D22" s="166"/>
      <c r="E22" s="45" t="s">
        <v>72</v>
      </c>
      <c r="F22" s="294" t="s">
        <v>1333</v>
      </c>
      <c r="G22" s="526" t="s">
        <v>2</v>
      </c>
      <c r="H22" s="527">
        <v>1</v>
      </c>
      <c r="I22" s="528" t="s">
        <v>741</v>
      </c>
      <c r="J22" s="116"/>
      <c r="K22" s="36">
        <v>0</v>
      </c>
      <c r="L22" s="116"/>
      <c r="M22" s="116"/>
      <c r="N22" s="116"/>
      <c r="O22" s="116"/>
      <c r="P22" s="116"/>
      <c r="Q22" s="162"/>
    </row>
    <row r="23" spans="1:17" ht="36" x14ac:dyDescent="0.2">
      <c r="A23" s="152"/>
      <c r="B23" s="152"/>
      <c r="C23" s="152"/>
      <c r="D23" s="166"/>
      <c r="E23" s="45" t="s">
        <v>73</v>
      </c>
      <c r="F23" s="294" t="s">
        <v>1334</v>
      </c>
      <c r="G23" s="526" t="s">
        <v>2</v>
      </c>
      <c r="H23" s="527">
        <v>1</v>
      </c>
      <c r="I23" s="528" t="s">
        <v>741</v>
      </c>
      <c r="J23" s="116"/>
      <c r="K23" s="36">
        <v>0</v>
      </c>
      <c r="L23" s="116"/>
      <c r="M23" s="116"/>
      <c r="N23" s="116"/>
      <c r="O23" s="116"/>
      <c r="P23" s="116"/>
      <c r="Q23" s="162"/>
    </row>
    <row r="24" spans="1:17" ht="48" x14ac:dyDescent="0.2">
      <c r="A24" s="152"/>
      <c r="B24" s="152"/>
      <c r="C24" s="152"/>
      <c r="D24" s="166"/>
      <c r="E24" s="45" t="s">
        <v>74</v>
      </c>
      <c r="F24" s="294" t="s">
        <v>1335</v>
      </c>
      <c r="G24" s="526" t="s">
        <v>1169</v>
      </c>
      <c r="H24" s="527">
        <v>24</v>
      </c>
      <c r="I24" s="528" t="s">
        <v>1336</v>
      </c>
      <c r="J24" s="116"/>
      <c r="K24" s="36">
        <v>14</v>
      </c>
      <c r="L24" s="116"/>
      <c r="M24" s="116"/>
      <c r="N24" s="116"/>
      <c r="O24" s="116"/>
      <c r="P24" s="116"/>
      <c r="Q24" s="162"/>
    </row>
    <row r="25" spans="1:17" ht="48" x14ac:dyDescent="0.2">
      <c r="A25" s="152"/>
      <c r="B25" s="152"/>
      <c r="C25" s="152"/>
      <c r="D25" s="166"/>
      <c r="E25" s="45" t="s">
        <v>460</v>
      </c>
      <c r="F25" s="294" t="s">
        <v>1337</v>
      </c>
      <c r="G25" s="526" t="s">
        <v>2</v>
      </c>
      <c r="H25" s="527">
        <v>1</v>
      </c>
      <c r="I25" s="528" t="s">
        <v>1338</v>
      </c>
      <c r="J25" s="116"/>
      <c r="K25" s="36">
        <v>1</v>
      </c>
      <c r="L25" s="116"/>
      <c r="M25" s="116"/>
      <c r="N25" s="116"/>
      <c r="O25" s="116"/>
      <c r="P25" s="116"/>
      <c r="Q25" s="162"/>
    </row>
    <row r="26" spans="1:17" ht="24" x14ac:dyDescent="0.2">
      <c r="A26" s="152"/>
      <c r="B26" s="152"/>
      <c r="C26" s="152"/>
      <c r="D26" s="166"/>
      <c r="E26" s="45" t="s">
        <v>463</v>
      </c>
      <c r="F26" s="294" t="s">
        <v>1339</v>
      </c>
      <c r="G26" s="526" t="s">
        <v>3</v>
      </c>
      <c r="H26" s="527">
        <v>4</v>
      </c>
      <c r="I26" s="528" t="s">
        <v>741</v>
      </c>
      <c r="J26" s="116"/>
      <c r="K26" s="36">
        <v>2</v>
      </c>
      <c r="L26" s="116"/>
      <c r="M26" s="116"/>
      <c r="N26" s="116"/>
      <c r="O26" s="116"/>
      <c r="P26" s="116"/>
      <c r="Q26" s="162"/>
    </row>
    <row r="27" spans="1:17" ht="48" x14ac:dyDescent="0.2">
      <c r="A27" s="152"/>
      <c r="B27" s="152"/>
      <c r="C27" s="152"/>
      <c r="D27" s="167"/>
      <c r="E27" s="45" t="s">
        <v>467</v>
      </c>
      <c r="F27" s="294" t="s">
        <v>1340</v>
      </c>
      <c r="G27" s="526" t="s">
        <v>2</v>
      </c>
      <c r="H27" s="527">
        <v>1</v>
      </c>
      <c r="I27" s="528" t="s">
        <v>741</v>
      </c>
      <c r="J27" s="116"/>
      <c r="K27" s="36">
        <v>0</v>
      </c>
      <c r="L27" s="116"/>
      <c r="M27" s="116"/>
      <c r="N27" s="116"/>
      <c r="O27" s="116"/>
      <c r="P27" s="116"/>
      <c r="Q27" s="162"/>
    </row>
    <row r="28" spans="1:17" ht="48" x14ac:dyDescent="0.2">
      <c r="A28" s="165"/>
      <c r="B28" s="165"/>
      <c r="C28" s="206"/>
      <c r="D28" s="165" t="s">
        <v>1341</v>
      </c>
      <c r="E28" s="256">
        <v>3</v>
      </c>
      <c r="F28" s="57" t="s">
        <v>1342</v>
      </c>
      <c r="G28" s="58" t="s">
        <v>465</v>
      </c>
      <c r="H28" s="61">
        <f>SUM(H29:H39)</f>
        <v>18</v>
      </c>
      <c r="I28" s="30" t="s">
        <v>741</v>
      </c>
      <c r="J28" s="30">
        <v>16</v>
      </c>
      <c r="K28" s="61">
        <f>SUM(K29:K39)</f>
        <v>7</v>
      </c>
      <c r="L28" s="37">
        <v>6</v>
      </c>
      <c r="M28" s="61">
        <f>+J28-L28</f>
        <v>10</v>
      </c>
      <c r="N28" s="62">
        <f>+K28/H28</f>
        <v>0.3888888888888889</v>
      </c>
      <c r="O28" s="62">
        <f>+L28/J28</f>
        <v>0.375</v>
      </c>
      <c r="P28" s="62">
        <f>(N28+O28)/2</f>
        <v>0.38194444444444442</v>
      </c>
      <c r="Q28" s="168"/>
    </row>
    <row r="29" spans="1:17" ht="60" x14ac:dyDescent="0.2">
      <c r="A29" s="166"/>
      <c r="B29" s="166"/>
      <c r="C29" s="209"/>
      <c r="D29" s="166"/>
      <c r="E29" s="529" t="s">
        <v>54</v>
      </c>
      <c r="F29" s="530" t="s">
        <v>1343</v>
      </c>
      <c r="G29" s="34" t="s">
        <v>802</v>
      </c>
      <c r="H29" s="35">
        <v>2</v>
      </c>
      <c r="I29" s="36" t="s">
        <v>741</v>
      </c>
      <c r="J29" s="153" t="s">
        <v>28</v>
      </c>
      <c r="K29" s="36">
        <v>1</v>
      </c>
      <c r="L29" s="156" t="s">
        <v>55</v>
      </c>
      <c r="M29" s="156"/>
      <c r="N29" s="156"/>
      <c r="O29" s="156"/>
      <c r="P29" s="157"/>
      <c r="Q29" s="169"/>
    </row>
    <row r="30" spans="1:17" ht="36" x14ac:dyDescent="0.2">
      <c r="A30" s="166"/>
      <c r="B30" s="166"/>
      <c r="C30" s="209"/>
      <c r="D30" s="166"/>
      <c r="E30" s="529" t="s">
        <v>50</v>
      </c>
      <c r="F30" s="530" t="s">
        <v>1344</v>
      </c>
      <c r="G30" s="34" t="s">
        <v>802</v>
      </c>
      <c r="H30" s="35">
        <v>2</v>
      </c>
      <c r="I30" s="36" t="s">
        <v>1345</v>
      </c>
      <c r="J30" s="154"/>
      <c r="K30" s="36">
        <v>1</v>
      </c>
      <c r="L30" s="158"/>
      <c r="M30" s="158"/>
      <c r="N30" s="158"/>
      <c r="O30" s="158"/>
      <c r="P30" s="159"/>
      <c r="Q30" s="169"/>
    </row>
    <row r="31" spans="1:17" ht="36" x14ac:dyDescent="0.2">
      <c r="A31" s="166"/>
      <c r="B31" s="166"/>
      <c r="C31" s="209"/>
      <c r="D31" s="166"/>
      <c r="E31" s="529" t="s">
        <v>49</v>
      </c>
      <c r="F31" s="530" t="s">
        <v>1346</v>
      </c>
      <c r="G31" s="34" t="s">
        <v>802</v>
      </c>
      <c r="H31" s="35">
        <v>2</v>
      </c>
      <c r="I31" s="36" t="s">
        <v>1345</v>
      </c>
      <c r="J31" s="154"/>
      <c r="K31" s="36">
        <v>1</v>
      </c>
      <c r="L31" s="158"/>
      <c r="M31" s="158"/>
      <c r="N31" s="158"/>
      <c r="O31" s="158"/>
      <c r="P31" s="159"/>
      <c r="Q31" s="169"/>
    </row>
    <row r="32" spans="1:17" ht="48" x14ac:dyDescent="0.2">
      <c r="A32" s="166"/>
      <c r="B32" s="166"/>
      <c r="C32" s="209"/>
      <c r="D32" s="166"/>
      <c r="E32" s="529" t="s">
        <v>47</v>
      </c>
      <c r="F32" s="530" t="s">
        <v>1347</v>
      </c>
      <c r="G32" s="34" t="s">
        <v>802</v>
      </c>
      <c r="H32" s="35">
        <v>2</v>
      </c>
      <c r="I32" s="36" t="s">
        <v>1345</v>
      </c>
      <c r="J32" s="154"/>
      <c r="K32" s="36">
        <v>1</v>
      </c>
      <c r="L32" s="158"/>
      <c r="M32" s="158"/>
      <c r="N32" s="158"/>
      <c r="O32" s="158"/>
      <c r="P32" s="159"/>
      <c r="Q32" s="169"/>
    </row>
    <row r="33" spans="1:17" ht="15.75" x14ac:dyDescent="0.2">
      <c r="A33" s="166"/>
      <c r="B33" s="166"/>
      <c r="C33" s="209"/>
      <c r="D33" s="166"/>
      <c r="E33" s="529" t="s">
        <v>48</v>
      </c>
      <c r="F33" s="530" t="s">
        <v>1348</v>
      </c>
      <c r="G33" s="34" t="s">
        <v>802</v>
      </c>
      <c r="H33" s="35">
        <v>2</v>
      </c>
      <c r="I33" s="36" t="s">
        <v>1345</v>
      </c>
      <c r="J33" s="154"/>
      <c r="K33" s="36">
        <v>1</v>
      </c>
      <c r="L33" s="158"/>
      <c r="M33" s="158"/>
      <c r="N33" s="158"/>
      <c r="O33" s="158"/>
      <c r="P33" s="159"/>
      <c r="Q33" s="169"/>
    </row>
    <row r="34" spans="1:17" ht="72" x14ac:dyDescent="0.2">
      <c r="A34" s="166"/>
      <c r="B34" s="166"/>
      <c r="C34" s="209"/>
      <c r="D34" s="166"/>
      <c r="E34" s="529" t="s">
        <v>480</v>
      </c>
      <c r="F34" s="530" t="s">
        <v>1349</v>
      </c>
      <c r="G34" s="34" t="s">
        <v>802</v>
      </c>
      <c r="H34" s="35">
        <v>2</v>
      </c>
      <c r="I34" s="36" t="s">
        <v>1345</v>
      </c>
      <c r="J34" s="154"/>
      <c r="K34" s="36">
        <v>1</v>
      </c>
      <c r="L34" s="158"/>
      <c r="M34" s="158"/>
      <c r="N34" s="158"/>
      <c r="O34" s="158"/>
      <c r="P34" s="159"/>
      <c r="Q34" s="169"/>
    </row>
    <row r="35" spans="1:17" ht="24" x14ac:dyDescent="0.2">
      <c r="A35" s="166"/>
      <c r="B35" s="166"/>
      <c r="C35" s="209"/>
      <c r="D35" s="166"/>
      <c r="E35" s="529" t="s">
        <v>483</v>
      </c>
      <c r="F35" s="530" t="s">
        <v>1350</v>
      </c>
      <c r="G35" s="34" t="s">
        <v>465</v>
      </c>
      <c r="H35" s="35">
        <v>2</v>
      </c>
      <c r="I35" s="36" t="s">
        <v>741</v>
      </c>
      <c r="J35" s="154"/>
      <c r="K35" s="36">
        <v>1</v>
      </c>
      <c r="L35" s="158"/>
      <c r="M35" s="158"/>
      <c r="N35" s="158"/>
      <c r="O35" s="158"/>
      <c r="P35" s="159"/>
      <c r="Q35" s="169"/>
    </row>
    <row r="36" spans="1:17" ht="36" x14ac:dyDescent="0.2">
      <c r="A36" s="166"/>
      <c r="B36" s="166"/>
      <c r="C36" s="209"/>
      <c r="D36" s="166"/>
      <c r="E36" s="529" t="s">
        <v>486</v>
      </c>
      <c r="F36" s="530" t="s">
        <v>1351</v>
      </c>
      <c r="G36" s="34" t="s">
        <v>1352</v>
      </c>
      <c r="H36" s="35">
        <v>1</v>
      </c>
      <c r="I36" s="36" t="s">
        <v>1345</v>
      </c>
      <c r="J36" s="154"/>
      <c r="K36" s="36">
        <v>0</v>
      </c>
      <c r="L36" s="158"/>
      <c r="M36" s="158"/>
      <c r="N36" s="158"/>
      <c r="O36" s="158"/>
      <c r="P36" s="159"/>
      <c r="Q36" s="169"/>
    </row>
    <row r="37" spans="1:17" ht="48" x14ac:dyDescent="0.2">
      <c r="A37" s="166"/>
      <c r="B37" s="166"/>
      <c r="C37" s="209"/>
      <c r="D37" s="166"/>
      <c r="E37" s="529" t="s">
        <v>933</v>
      </c>
      <c r="F37" s="530" t="s">
        <v>1353</v>
      </c>
      <c r="G37" s="34" t="s">
        <v>1352</v>
      </c>
      <c r="H37" s="35">
        <v>1</v>
      </c>
      <c r="I37" s="36" t="s">
        <v>741</v>
      </c>
      <c r="J37" s="154"/>
      <c r="K37" s="36">
        <v>0</v>
      </c>
      <c r="L37" s="158"/>
      <c r="M37" s="158"/>
      <c r="N37" s="158"/>
      <c r="O37" s="158"/>
      <c r="P37" s="159"/>
      <c r="Q37" s="169"/>
    </row>
    <row r="38" spans="1:17" ht="60" x14ac:dyDescent="0.2">
      <c r="A38" s="166"/>
      <c r="B38" s="166"/>
      <c r="C38" s="209"/>
      <c r="D38" s="166"/>
      <c r="E38" s="529" t="s">
        <v>935</v>
      </c>
      <c r="F38" s="530" t="s">
        <v>1354</v>
      </c>
      <c r="G38" s="34" t="s">
        <v>1352</v>
      </c>
      <c r="H38" s="35">
        <v>1</v>
      </c>
      <c r="I38" s="36" t="s">
        <v>1345</v>
      </c>
      <c r="J38" s="154"/>
      <c r="K38" s="36">
        <v>0</v>
      </c>
      <c r="L38" s="158"/>
      <c r="M38" s="158"/>
      <c r="N38" s="158"/>
      <c r="O38" s="158"/>
      <c r="P38" s="159"/>
      <c r="Q38" s="169"/>
    </row>
    <row r="39" spans="1:17" ht="36" x14ac:dyDescent="0.2">
      <c r="A39" s="167"/>
      <c r="B39" s="167"/>
      <c r="C39" s="531"/>
      <c r="D39" s="167"/>
      <c r="E39" s="529" t="s">
        <v>1355</v>
      </c>
      <c r="F39" s="530" t="s">
        <v>1356</v>
      </c>
      <c r="G39" s="34" t="s">
        <v>1352</v>
      </c>
      <c r="H39" s="35">
        <v>1</v>
      </c>
      <c r="I39" s="36" t="s">
        <v>1345</v>
      </c>
      <c r="J39" s="155"/>
      <c r="K39" s="532">
        <v>0</v>
      </c>
      <c r="L39" s="160"/>
      <c r="M39" s="160"/>
      <c r="N39" s="160"/>
      <c r="O39" s="160"/>
      <c r="P39" s="161"/>
      <c r="Q39" s="170"/>
    </row>
    <row r="40" spans="1:17" ht="24" x14ac:dyDescent="0.2">
      <c r="A40" s="165"/>
      <c r="B40" s="165"/>
      <c r="C40" s="165"/>
      <c r="D40" s="165" t="s">
        <v>1357</v>
      </c>
      <c r="E40" s="43">
        <v>1</v>
      </c>
      <c r="F40" s="57" t="s">
        <v>102</v>
      </c>
      <c r="G40" s="58" t="s">
        <v>95</v>
      </c>
      <c r="H40" s="61">
        <f>SUM(H41:H48)</f>
        <v>34</v>
      </c>
      <c r="I40" s="27" t="s">
        <v>96</v>
      </c>
      <c r="J40" s="27">
        <v>34</v>
      </c>
      <c r="K40" s="61">
        <f>SUM(K41:K76)</f>
        <v>17</v>
      </c>
      <c r="L40" s="31">
        <f>+K40</f>
        <v>17</v>
      </c>
      <c r="M40" s="80">
        <f>+J40-L40</f>
        <v>17</v>
      </c>
      <c r="N40" s="533">
        <f>+K40/H40</f>
        <v>0.5</v>
      </c>
      <c r="O40" s="533">
        <f>+L40/J40</f>
        <v>0.5</v>
      </c>
      <c r="P40" s="533">
        <f>(N40+O40)/2</f>
        <v>0.5</v>
      </c>
      <c r="Q40" s="534"/>
    </row>
    <row r="41" spans="1:17" ht="24" x14ac:dyDescent="0.2">
      <c r="A41" s="166"/>
      <c r="B41" s="166"/>
      <c r="C41" s="166"/>
      <c r="D41" s="166"/>
      <c r="E41" s="535" t="s">
        <v>31</v>
      </c>
      <c r="F41" s="60" t="s">
        <v>1331</v>
      </c>
      <c r="G41" s="526" t="s">
        <v>2</v>
      </c>
      <c r="H41" s="527">
        <v>1</v>
      </c>
      <c r="I41" s="528" t="s">
        <v>741</v>
      </c>
      <c r="J41" s="536" t="s">
        <v>28</v>
      </c>
      <c r="K41" s="36">
        <v>0</v>
      </c>
      <c r="L41" s="153" t="s">
        <v>55</v>
      </c>
      <c r="M41" s="156"/>
      <c r="N41" s="156"/>
      <c r="O41" s="156"/>
      <c r="P41" s="157"/>
      <c r="Q41" s="534"/>
    </row>
    <row r="42" spans="1:17" ht="24" x14ac:dyDescent="0.2">
      <c r="A42" s="166"/>
      <c r="B42" s="166"/>
      <c r="C42" s="166"/>
      <c r="D42" s="166"/>
      <c r="E42" s="535" t="s">
        <v>26</v>
      </c>
      <c r="F42" s="294" t="s">
        <v>1332</v>
      </c>
      <c r="G42" s="526" t="s">
        <v>2</v>
      </c>
      <c r="H42" s="527">
        <v>1</v>
      </c>
      <c r="I42" s="528" t="s">
        <v>741</v>
      </c>
      <c r="J42" s="537"/>
      <c r="K42" s="36">
        <v>0</v>
      </c>
      <c r="L42" s="154"/>
      <c r="M42" s="158"/>
      <c r="N42" s="158"/>
      <c r="O42" s="158"/>
      <c r="P42" s="159"/>
      <c r="Q42" s="534"/>
    </row>
    <row r="43" spans="1:17" ht="24" x14ac:dyDescent="0.2">
      <c r="A43" s="166"/>
      <c r="B43" s="166"/>
      <c r="C43" s="166"/>
      <c r="D43" s="166"/>
      <c r="E43" s="535" t="s">
        <v>27</v>
      </c>
      <c r="F43" s="294" t="s">
        <v>1333</v>
      </c>
      <c r="G43" s="526" t="s">
        <v>2</v>
      </c>
      <c r="H43" s="527">
        <v>1</v>
      </c>
      <c r="I43" s="528" t="s">
        <v>741</v>
      </c>
      <c r="J43" s="537"/>
      <c r="K43" s="36">
        <v>0</v>
      </c>
      <c r="L43" s="154"/>
      <c r="M43" s="158"/>
      <c r="N43" s="158"/>
      <c r="O43" s="158"/>
      <c r="P43" s="159"/>
      <c r="Q43" s="534"/>
    </row>
    <row r="44" spans="1:17" ht="36" x14ac:dyDescent="0.2">
      <c r="A44" s="166"/>
      <c r="B44" s="166"/>
      <c r="C44" s="166"/>
      <c r="D44" s="166"/>
      <c r="E44" s="535" t="s">
        <v>51</v>
      </c>
      <c r="F44" s="294" t="s">
        <v>1334</v>
      </c>
      <c r="G44" s="526" t="s">
        <v>2</v>
      </c>
      <c r="H44" s="527">
        <v>1</v>
      </c>
      <c r="I44" s="528" t="s">
        <v>741</v>
      </c>
      <c r="J44" s="537"/>
      <c r="K44" s="36">
        <v>0</v>
      </c>
      <c r="L44" s="154"/>
      <c r="M44" s="158"/>
      <c r="N44" s="158"/>
      <c r="O44" s="158"/>
      <c r="P44" s="159"/>
      <c r="Q44" s="534"/>
    </row>
    <row r="45" spans="1:17" ht="48" x14ac:dyDescent="0.2">
      <c r="A45" s="166"/>
      <c r="B45" s="166"/>
      <c r="C45" s="166"/>
      <c r="D45" s="166"/>
      <c r="E45" s="535" t="s">
        <v>142</v>
      </c>
      <c r="F45" s="294" t="s">
        <v>1335</v>
      </c>
      <c r="G45" s="526" t="s">
        <v>1169</v>
      </c>
      <c r="H45" s="527">
        <v>24</v>
      </c>
      <c r="I45" s="528" t="s">
        <v>1336</v>
      </c>
      <c r="J45" s="537"/>
      <c r="K45" s="36">
        <v>14</v>
      </c>
      <c r="L45" s="154"/>
      <c r="M45" s="158"/>
      <c r="N45" s="158"/>
      <c r="O45" s="158"/>
      <c r="P45" s="159"/>
      <c r="Q45" s="534"/>
    </row>
    <row r="46" spans="1:17" ht="48" x14ac:dyDescent="0.2">
      <c r="A46" s="166"/>
      <c r="B46" s="166"/>
      <c r="C46" s="166"/>
      <c r="D46" s="166"/>
      <c r="E46" s="535" t="s">
        <v>764</v>
      </c>
      <c r="F46" s="294" t="s">
        <v>1337</v>
      </c>
      <c r="G46" s="526" t="s">
        <v>2</v>
      </c>
      <c r="H46" s="527">
        <v>1</v>
      </c>
      <c r="I46" s="528" t="s">
        <v>1338</v>
      </c>
      <c r="J46" s="537"/>
      <c r="K46" s="36">
        <v>1</v>
      </c>
      <c r="L46" s="154"/>
      <c r="M46" s="158"/>
      <c r="N46" s="158"/>
      <c r="O46" s="158"/>
      <c r="P46" s="159"/>
      <c r="Q46" s="534"/>
    </row>
    <row r="47" spans="1:17" ht="24" x14ac:dyDescent="0.2">
      <c r="A47" s="166"/>
      <c r="B47" s="166"/>
      <c r="C47" s="166"/>
      <c r="D47" s="166"/>
      <c r="E47" s="535" t="s">
        <v>767</v>
      </c>
      <c r="F47" s="294" t="s">
        <v>1339</v>
      </c>
      <c r="G47" s="526" t="s">
        <v>3</v>
      </c>
      <c r="H47" s="527">
        <v>4</v>
      </c>
      <c r="I47" s="528" t="s">
        <v>741</v>
      </c>
      <c r="J47" s="537"/>
      <c r="K47" s="36">
        <v>2</v>
      </c>
      <c r="L47" s="154"/>
      <c r="M47" s="158"/>
      <c r="N47" s="158"/>
      <c r="O47" s="158"/>
      <c r="P47" s="159"/>
      <c r="Q47" s="534"/>
    </row>
    <row r="48" spans="1:17" ht="48" x14ac:dyDescent="0.2">
      <c r="A48" s="167"/>
      <c r="B48" s="167"/>
      <c r="C48" s="167"/>
      <c r="D48" s="167"/>
      <c r="E48" s="535" t="s">
        <v>1063</v>
      </c>
      <c r="F48" s="294" t="s">
        <v>1340</v>
      </c>
      <c r="G48" s="526" t="s">
        <v>2</v>
      </c>
      <c r="H48" s="527">
        <v>1</v>
      </c>
      <c r="I48" s="528" t="s">
        <v>741</v>
      </c>
      <c r="J48" s="538"/>
      <c r="K48" s="36">
        <v>0</v>
      </c>
      <c r="L48" s="155"/>
      <c r="M48" s="160"/>
      <c r="N48" s="160"/>
      <c r="O48" s="160"/>
      <c r="P48" s="161"/>
      <c r="Q48" s="539"/>
    </row>
  </sheetData>
  <mergeCells count="55">
    <mergeCell ref="Q40:Q48"/>
    <mergeCell ref="A40:A48"/>
    <mergeCell ref="B40:B48"/>
    <mergeCell ref="C40:C48"/>
    <mergeCell ref="D40:D48"/>
    <mergeCell ref="J41:J48"/>
    <mergeCell ref="L41:P48"/>
    <mergeCell ref="Q20:Q27"/>
    <mergeCell ref="A28:A39"/>
    <mergeCell ref="B28:B39"/>
    <mergeCell ref="C28:C39"/>
    <mergeCell ref="D28:D39"/>
    <mergeCell ref="Q28:Q39"/>
    <mergeCell ref="J29:J39"/>
    <mergeCell ref="L29:P39"/>
    <mergeCell ref="J15:J18"/>
    <mergeCell ref="L15:P18"/>
    <mergeCell ref="A19:A27"/>
    <mergeCell ref="B19:B27"/>
    <mergeCell ref="C19:C27"/>
    <mergeCell ref="D19:D27"/>
    <mergeCell ref="J20:J27"/>
    <mergeCell ref="L20:P27"/>
    <mergeCell ref="N11:N12"/>
    <mergeCell ref="O11:O12"/>
    <mergeCell ref="P11:P12"/>
    <mergeCell ref="A13:D13"/>
    <mergeCell ref="E13:F13"/>
    <mergeCell ref="Q13:Q18"/>
    <mergeCell ref="A14:A18"/>
    <mergeCell ref="B14:B18"/>
    <mergeCell ref="C14:C18"/>
    <mergeCell ref="D14:D18"/>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1"/>
  <sheetViews>
    <sheetView zoomScale="86" zoomScaleNormal="86" workbookViewId="0">
      <selection activeCell="H16" sqref="H16"/>
    </sheetView>
  </sheetViews>
  <sheetFormatPr baseColWidth="10" defaultRowHeight="12.75" x14ac:dyDescent="0.2"/>
  <cols>
    <col min="4" max="4" width="18.85546875" customWidth="1"/>
    <col min="5" max="5" width="6.140625" bestFit="1" customWidth="1"/>
    <col min="6" max="6" width="36.5703125" customWidth="1"/>
    <col min="7" max="7" width="21" customWidth="1"/>
    <col min="8" max="8" width="18.42578125" customWidth="1"/>
    <col min="17" max="17" width="33.5703125" customWidth="1"/>
  </cols>
  <sheetData>
    <row r="1" spans="1:17" x14ac:dyDescent="0.2">
      <c r="A1" s="540"/>
      <c r="B1" s="540"/>
      <c r="C1" s="540"/>
      <c r="D1" s="541" t="s">
        <v>1358</v>
      </c>
      <c r="E1" s="541"/>
      <c r="F1" s="541"/>
      <c r="G1" s="541"/>
      <c r="H1" s="541"/>
      <c r="I1" s="541"/>
      <c r="J1" s="541"/>
      <c r="K1" s="541"/>
      <c r="L1" s="541"/>
      <c r="M1" s="541"/>
      <c r="N1" s="541"/>
      <c r="O1" s="541"/>
      <c r="P1" s="541"/>
      <c r="Q1" s="541"/>
    </row>
    <row r="2" spans="1:17" x14ac:dyDescent="0.2">
      <c r="A2" s="540"/>
      <c r="B2" s="540"/>
      <c r="C2" s="540"/>
      <c r="D2" s="541"/>
      <c r="E2" s="541"/>
      <c r="F2" s="541"/>
      <c r="G2" s="541"/>
      <c r="H2" s="541"/>
      <c r="I2" s="541"/>
      <c r="J2" s="541"/>
      <c r="K2" s="541"/>
      <c r="L2" s="541"/>
      <c r="M2" s="541"/>
      <c r="N2" s="541"/>
      <c r="O2" s="541"/>
      <c r="P2" s="541"/>
      <c r="Q2" s="541"/>
    </row>
    <row r="3" spans="1:17" x14ac:dyDescent="0.2">
      <c r="A3" s="540"/>
      <c r="B3" s="540"/>
      <c r="C3" s="540"/>
      <c r="D3" s="542" t="s">
        <v>158</v>
      </c>
      <c r="E3" s="542"/>
      <c r="F3" s="542"/>
      <c r="G3" s="542"/>
      <c r="H3" s="542"/>
      <c r="I3" s="542"/>
      <c r="J3" s="542"/>
      <c r="K3" s="542"/>
      <c r="L3" s="542"/>
      <c r="M3" s="542"/>
      <c r="N3" s="542"/>
      <c r="O3" s="542"/>
      <c r="P3" s="542"/>
      <c r="Q3" s="542"/>
    </row>
    <row r="4" spans="1:17" ht="12.75" customHeight="1" x14ac:dyDescent="0.2">
      <c r="A4" s="540"/>
      <c r="B4" s="540"/>
      <c r="C4" s="540"/>
      <c r="D4" s="542"/>
      <c r="E4" s="542"/>
      <c r="F4" s="542"/>
      <c r="G4" s="542"/>
      <c r="H4" s="542"/>
      <c r="I4" s="542"/>
      <c r="J4" s="542"/>
      <c r="K4" s="542"/>
      <c r="L4" s="542"/>
      <c r="M4" s="542"/>
      <c r="N4" s="542"/>
      <c r="O4" s="542"/>
      <c r="P4" s="542"/>
      <c r="Q4" s="542"/>
    </row>
    <row r="5" spans="1:17" ht="27" customHeight="1" x14ac:dyDescent="0.2">
      <c r="A5" s="540"/>
      <c r="B5" s="540"/>
      <c r="C5" s="540"/>
      <c r="D5" s="543" t="s">
        <v>42</v>
      </c>
      <c r="E5" s="543"/>
      <c r="F5" s="543"/>
      <c r="G5" s="543"/>
      <c r="H5" s="543"/>
      <c r="I5" s="543"/>
      <c r="J5" s="543"/>
      <c r="K5" s="543"/>
      <c r="L5" s="543"/>
      <c r="M5" s="543"/>
      <c r="N5" s="543"/>
      <c r="O5" s="543"/>
      <c r="P5" s="543"/>
      <c r="Q5" s="543"/>
    </row>
    <row r="6" spans="1:17" ht="12.75" customHeight="1" x14ac:dyDescent="0.2">
      <c r="A6" s="540"/>
      <c r="B6" s="540"/>
      <c r="C6" s="540"/>
      <c r="D6" s="543"/>
      <c r="E6" s="543"/>
      <c r="F6" s="543"/>
      <c r="G6" s="543"/>
      <c r="H6" s="543"/>
      <c r="I6" s="543"/>
      <c r="J6" s="543"/>
      <c r="K6" s="543"/>
      <c r="L6" s="543"/>
      <c r="M6" s="543"/>
      <c r="N6" s="543"/>
      <c r="O6" s="543"/>
      <c r="P6" s="543"/>
      <c r="Q6" s="543"/>
    </row>
    <row r="7" spans="1:17" x14ac:dyDescent="0.2">
      <c r="A7" s="544"/>
      <c r="B7" s="544"/>
      <c r="C7" s="544"/>
      <c r="D7" s="545"/>
      <c r="E7" s="546"/>
      <c r="F7" s="546"/>
      <c r="G7" s="546"/>
      <c r="H7" s="546"/>
      <c r="I7" s="546"/>
      <c r="J7" s="546"/>
      <c r="K7" s="546"/>
      <c r="L7" s="546"/>
      <c r="M7" s="546"/>
      <c r="N7" s="546"/>
      <c r="O7" s="546"/>
      <c r="P7" s="546"/>
      <c r="Q7" s="547"/>
    </row>
    <row r="8" spans="1:17" x14ac:dyDescent="0.2">
      <c r="A8" s="548" t="s">
        <v>77</v>
      </c>
      <c r="B8" s="548"/>
      <c r="C8" s="548"/>
      <c r="D8" s="549" t="s">
        <v>89</v>
      </c>
      <c r="E8" s="550"/>
      <c r="F8" s="550"/>
      <c r="G8" s="550"/>
      <c r="H8" s="550"/>
      <c r="I8" s="550"/>
      <c r="J8" s="550"/>
      <c r="K8" s="551" t="s">
        <v>1359</v>
      </c>
      <c r="L8" s="551"/>
      <c r="M8" s="552" t="s">
        <v>79</v>
      </c>
      <c r="N8" s="552"/>
      <c r="O8" s="552"/>
      <c r="P8" s="552"/>
      <c r="Q8" s="553" t="s">
        <v>137</v>
      </c>
    </row>
    <row r="9" spans="1:17" ht="30.75" customHeight="1" x14ac:dyDescent="0.2">
      <c r="A9" s="548"/>
      <c r="B9" s="548"/>
      <c r="C9" s="548"/>
      <c r="D9" s="550"/>
      <c r="E9" s="550"/>
      <c r="F9" s="550"/>
      <c r="G9" s="550"/>
      <c r="H9" s="550"/>
      <c r="I9" s="550"/>
      <c r="J9" s="550"/>
      <c r="K9" s="551"/>
      <c r="L9" s="551"/>
      <c r="M9" s="552"/>
      <c r="N9" s="552"/>
      <c r="O9" s="552"/>
      <c r="P9" s="552"/>
      <c r="Q9" s="553"/>
    </row>
    <row r="10" spans="1:17" x14ac:dyDescent="0.2">
      <c r="A10" s="554" t="s">
        <v>1360</v>
      </c>
      <c r="B10" s="555" t="s">
        <v>36</v>
      </c>
      <c r="C10" s="555" t="s">
        <v>1361</v>
      </c>
      <c r="D10" s="556" t="s">
        <v>41</v>
      </c>
      <c r="E10" s="556" t="s">
        <v>1362</v>
      </c>
      <c r="F10" s="556" t="s">
        <v>4</v>
      </c>
      <c r="G10" s="556" t="s">
        <v>11</v>
      </c>
      <c r="H10" s="556" t="s">
        <v>127</v>
      </c>
      <c r="I10" s="556" t="s">
        <v>84</v>
      </c>
      <c r="J10" s="556" t="s">
        <v>87</v>
      </c>
      <c r="K10" s="557" t="s">
        <v>85</v>
      </c>
      <c r="L10" s="557" t="s">
        <v>86</v>
      </c>
      <c r="M10" s="558" t="s">
        <v>103</v>
      </c>
      <c r="N10" s="558" t="s">
        <v>90</v>
      </c>
      <c r="O10" s="559" t="s">
        <v>91</v>
      </c>
      <c r="P10" s="559" t="s">
        <v>92</v>
      </c>
      <c r="Q10" s="553"/>
    </row>
    <row r="11" spans="1:17" ht="39" customHeight="1" x14ac:dyDescent="0.2">
      <c r="A11" s="554"/>
      <c r="B11" s="555"/>
      <c r="C11" s="555"/>
      <c r="D11" s="556"/>
      <c r="E11" s="556"/>
      <c r="F11" s="556"/>
      <c r="G11" s="556"/>
      <c r="H11" s="556"/>
      <c r="I11" s="556"/>
      <c r="J11" s="556"/>
      <c r="K11" s="557"/>
      <c r="L11" s="557"/>
      <c r="M11" s="558"/>
      <c r="N11" s="558"/>
      <c r="O11" s="559"/>
      <c r="P11" s="559"/>
      <c r="Q11" s="553"/>
    </row>
    <row r="12" spans="1:17" ht="18" x14ac:dyDescent="0.2">
      <c r="A12" s="560" t="s">
        <v>1363</v>
      </c>
      <c r="B12" s="560"/>
      <c r="C12" s="560"/>
      <c r="D12" s="560"/>
      <c r="E12" s="560" t="s">
        <v>75</v>
      </c>
      <c r="F12" s="560"/>
      <c r="G12" s="561"/>
      <c r="H12" s="562">
        <v>83</v>
      </c>
      <c r="I12" s="563"/>
      <c r="J12" s="563">
        <f>J13+J56+J59+J67+J53</f>
        <v>58</v>
      </c>
      <c r="K12" s="563">
        <f>K13+K56+K59+K67+K53</f>
        <v>31</v>
      </c>
      <c r="L12" s="564">
        <f>L13+L56+L59+L67+L53</f>
        <v>31</v>
      </c>
      <c r="M12" s="565">
        <f>+J12-L12</f>
        <v>27</v>
      </c>
      <c r="N12" s="566">
        <v>0.373493975903614</v>
      </c>
      <c r="O12" s="567">
        <f>+L12/J12</f>
        <v>0.53448275862068961</v>
      </c>
      <c r="P12" s="567">
        <f>(N12+O12)/2</f>
        <v>0.4539883672621518</v>
      </c>
      <c r="Q12" s="561"/>
    </row>
    <row r="13" spans="1:17" x14ac:dyDescent="0.2">
      <c r="A13" s="568" t="s">
        <v>1364</v>
      </c>
      <c r="B13" s="568" t="s">
        <v>1365</v>
      </c>
      <c r="C13" s="568" t="s">
        <v>28</v>
      </c>
      <c r="D13" s="569" t="s">
        <v>1366</v>
      </c>
      <c r="E13" s="570">
        <v>1</v>
      </c>
      <c r="F13" s="571" t="s">
        <v>1367</v>
      </c>
      <c r="G13" s="563"/>
      <c r="H13" s="562">
        <f>+H14+H31+H38</f>
        <v>43</v>
      </c>
      <c r="I13" s="563"/>
      <c r="J13" s="563">
        <f>H13</f>
        <v>43</v>
      </c>
      <c r="K13" s="563">
        <f>+K14+K31+K38</f>
        <v>19</v>
      </c>
      <c r="L13" s="572">
        <f>K13</f>
        <v>19</v>
      </c>
      <c r="M13" s="573">
        <f>+J13-L13</f>
        <v>24</v>
      </c>
      <c r="N13" s="574">
        <f>+K13/H13</f>
        <v>0.44186046511627908</v>
      </c>
      <c r="O13" s="574">
        <f>+L13/J13</f>
        <v>0.44186046511627908</v>
      </c>
      <c r="P13" s="574">
        <f>(N13+O13)/2</f>
        <v>0.44186046511627908</v>
      </c>
      <c r="Q13" s="575"/>
    </row>
    <row r="14" spans="1:17" x14ac:dyDescent="0.2">
      <c r="A14" s="576"/>
      <c r="B14" s="576"/>
      <c r="C14" s="576"/>
      <c r="D14" s="569"/>
      <c r="E14" s="577" t="s">
        <v>31</v>
      </c>
      <c r="F14" s="578" t="s">
        <v>1368</v>
      </c>
      <c r="G14" s="579"/>
      <c r="H14" s="580">
        <f>SUM(H15:H30)</f>
        <v>18</v>
      </c>
      <c r="I14" s="581"/>
      <c r="J14" s="581"/>
      <c r="K14" s="580">
        <f>SUM(K15:K30)</f>
        <v>7</v>
      </c>
      <c r="L14" s="579"/>
      <c r="M14" s="579"/>
      <c r="N14" s="579"/>
      <c r="O14" s="579"/>
      <c r="P14" s="579"/>
      <c r="Q14" s="582"/>
    </row>
    <row r="15" spans="1:17" ht="63.75" x14ac:dyDescent="0.2">
      <c r="A15" s="576"/>
      <c r="B15" s="576"/>
      <c r="C15" s="576"/>
      <c r="D15" s="569"/>
      <c r="E15" s="583" t="s">
        <v>1369</v>
      </c>
      <c r="F15" s="584" t="s">
        <v>1370</v>
      </c>
      <c r="G15" s="585" t="s">
        <v>1371</v>
      </c>
      <c r="H15" s="583">
        <v>1</v>
      </c>
      <c r="I15" s="583" t="s">
        <v>741</v>
      </c>
      <c r="J15" s="586" t="s">
        <v>28</v>
      </c>
      <c r="K15" s="583">
        <v>1</v>
      </c>
      <c r="L15" s="587" t="s">
        <v>55</v>
      </c>
      <c r="M15" s="588"/>
      <c r="N15" s="588"/>
      <c r="O15" s="588"/>
      <c r="P15" s="589"/>
      <c r="Q15" s="590" t="s">
        <v>1372</v>
      </c>
    </row>
    <row r="16" spans="1:17" ht="51" x14ac:dyDescent="0.2">
      <c r="A16" s="576"/>
      <c r="B16" s="576"/>
      <c r="C16" s="576"/>
      <c r="D16" s="569"/>
      <c r="E16" s="583" t="s">
        <v>1373</v>
      </c>
      <c r="F16" s="591" t="s">
        <v>1374</v>
      </c>
      <c r="G16" s="585" t="s">
        <v>1371</v>
      </c>
      <c r="H16" s="583">
        <v>1</v>
      </c>
      <c r="I16" s="583" t="s">
        <v>741</v>
      </c>
      <c r="J16" s="592"/>
      <c r="K16" s="583"/>
      <c r="L16" s="593"/>
      <c r="M16" s="480"/>
      <c r="N16" s="480"/>
      <c r="O16" s="480"/>
      <c r="P16" s="594"/>
      <c r="Q16" s="595"/>
    </row>
    <row r="17" spans="1:17" ht="63.75" x14ac:dyDescent="0.2">
      <c r="A17" s="576"/>
      <c r="B17" s="576"/>
      <c r="C17" s="576"/>
      <c r="D17" s="569"/>
      <c r="E17" s="583" t="s">
        <v>1375</v>
      </c>
      <c r="F17" s="596" t="s">
        <v>1376</v>
      </c>
      <c r="G17" s="585" t="s">
        <v>1371</v>
      </c>
      <c r="H17" s="583">
        <v>1</v>
      </c>
      <c r="I17" s="583" t="s">
        <v>741</v>
      </c>
      <c r="J17" s="592"/>
      <c r="K17" s="583"/>
      <c r="L17" s="593"/>
      <c r="M17" s="480"/>
      <c r="N17" s="480"/>
      <c r="O17" s="480"/>
      <c r="P17" s="594"/>
      <c r="Q17" s="595"/>
    </row>
    <row r="18" spans="1:17" ht="51" x14ac:dyDescent="0.2">
      <c r="A18" s="576"/>
      <c r="B18" s="576"/>
      <c r="C18" s="576"/>
      <c r="D18" s="569"/>
      <c r="E18" s="583" t="s">
        <v>1377</v>
      </c>
      <c r="F18" s="591" t="s">
        <v>1378</v>
      </c>
      <c r="G18" s="585" t="s">
        <v>1371</v>
      </c>
      <c r="H18" s="583">
        <v>1</v>
      </c>
      <c r="I18" s="583" t="s">
        <v>741</v>
      </c>
      <c r="J18" s="592"/>
      <c r="K18" s="583"/>
      <c r="L18" s="593"/>
      <c r="M18" s="480"/>
      <c r="N18" s="480"/>
      <c r="O18" s="480"/>
      <c r="P18" s="594"/>
      <c r="Q18" s="595"/>
    </row>
    <row r="19" spans="1:17" ht="51" x14ac:dyDescent="0.2">
      <c r="A19" s="576"/>
      <c r="B19" s="576"/>
      <c r="C19" s="576"/>
      <c r="D19" s="569"/>
      <c r="E19" s="583" t="s">
        <v>1379</v>
      </c>
      <c r="F19" s="591" t="s">
        <v>1380</v>
      </c>
      <c r="G19" s="585" t="s">
        <v>1371</v>
      </c>
      <c r="H19" s="583">
        <v>1</v>
      </c>
      <c r="I19" s="583" t="s">
        <v>741</v>
      </c>
      <c r="J19" s="592"/>
      <c r="K19" s="583"/>
      <c r="L19" s="593"/>
      <c r="M19" s="480"/>
      <c r="N19" s="480"/>
      <c r="O19" s="480"/>
      <c r="P19" s="594"/>
      <c r="Q19" s="595"/>
    </row>
    <row r="20" spans="1:17" ht="63.75" x14ac:dyDescent="0.2">
      <c r="A20" s="576"/>
      <c r="B20" s="576"/>
      <c r="C20" s="576"/>
      <c r="D20" s="569"/>
      <c r="E20" s="583" t="s">
        <v>1381</v>
      </c>
      <c r="F20" s="591" t="s">
        <v>1382</v>
      </c>
      <c r="G20" s="585" t="s">
        <v>1371</v>
      </c>
      <c r="H20" s="583">
        <v>1</v>
      </c>
      <c r="I20" s="583" t="s">
        <v>741</v>
      </c>
      <c r="J20" s="592"/>
      <c r="K20" s="583">
        <v>1</v>
      </c>
      <c r="L20" s="593"/>
      <c r="M20" s="480"/>
      <c r="N20" s="480"/>
      <c r="O20" s="480"/>
      <c r="P20" s="594"/>
      <c r="Q20" s="595"/>
    </row>
    <row r="21" spans="1:17" ht="63.75" x14ac:dyDescent="0.2">
      <c r="A21" s="576"/>
      <c r="B21" s="576"/>
      <c r="C21" s="576"/>
      <c r="D21" s="569"/>
      <c r="E21" s="583" t="s">
        <v>1383</v>
      </c>
      <c r="F21" s="591" t="s">
        <v>1384</v>
      </c>
      <c r="G21" s="585" t="s">
        <v>1371</v>
      </c>
      <c r="H21" s="583">
        <v>1</v>
      </c>
      <c r="I21" s="583" t="s">
        <v>741</v>
      </c>
      <c r="J21" s="592"/>
      <c r="K21" s="583"/>
      <c r="L21" s="593"/>
      <c r="M21" s="480"/>
      <c r="N21" s="480"/>
      <c r="O21" s="480"/>
      <c r="P21" s="594"/>
      <c r="Q21" s="595"/>
    </row>
    <row r="22" spans="1:17" ht="114.75" x14ac:dyDescent="0.2">
      <c r="A22" s="576"/>
      <c r="B22" s="576"/>
      <c r="C22" s="576"/>
      <c r="D22" s="569"/>
      <c r="E22" s="583" t="s">
        <v>1385</v>
      </c>
      <c r="F22" s="591" t="s">
        <v>1386</v>
      </c>
      <c r="G22" s="585" t="s">
        <v>1371</v>
      </c>
      <c r="H22" s="583">
        <v>1</v>
      </c>
      <c r="I22" s="583" t="s">
        <v>741</v>
      </c>
      <c r="J22" s="592"/>
      <c r="K22" s="583"/>
      <c r="L22" s="593"/>
      <c r="M22" s="480"/>
      <c r="N22" s="480"/>
      <c r="O22" s="480"/>
      <c r="P22" s="594"/>
      <c r="Q22" s="595"/>
    </row>
    <row r="23" spans="1:17" x14ac:dyDescent="0.2">
      <c r="A23" s="576"/>
      <c r="B23" s="576"/>
      <c r="C23" s="576"/>
      <c r="D23" s="569"/>
      <c r="E23" s="583" t="s">
        <v>1387</v>
      </c>
      <c r="F23" s="591" t="s">
        <v>1388</v>
      </c>
      <c r="G23" s="585" t="s">
        <v>1371</v>
      </c>
      <c r="H23" s="583">
        <v>1</v>
      </c>
      <c r="I23" s="583" t="s">
        <v>741</v>
      </c>
      <c r="J23" s="592"/>
      <c r="K23" s="583"/>
      <c r="L23" s="593"/>
      <c r="M23" s="480"/>
      <c r="N23" s="480"/>
      <c r="O23" s="480"/>
      <c r="P23" s="594"/>
      <c r="Q23" s="595"/>
    </row>
    <row r="24" spans="1:17" ht="51" x14ac:dyDescent="0.2">
      <c r="A24" s="576"/>
      <c r="B24" s="576"/>
      <c r="C24" s="576"/>
      <c r="D24" s="569"/>
      <c r="E24" s="583" t="s">
        <v>1389</v>
      </c>
      <c r="F24" s="591" t="s">
        <v>1390</v>
      </c>
      <c r="G24" s="585" t="s">
        <v>1371</v>
      </c>
      <c r="H24" s="583">
        <v>1</v>
      </c>
      <c r="I24" s="583" t="s">
        <v>741</v>
      </c>
      <c r="J24" s="592"/>
      <c r="K24" s="583">
        <v>1</v>
      </c>
      <c r="L24" s="593"/>
      <c r="M24" s="480"/>
      <c r="N24" s="480"/>
      <c r="O24" s="480"/>
      <c r="P24" s="594"/>
      <c r="Q24" s="595"/>
    </row>
    <row r="25" spans="1:17" ht="63.75" x14ac:dyDescent="0.2">
      <c r="A25" s="576"/>
      <c r="B25" s="576"/>
      <c r="C25" s="576"/>
      <c r="D25" s="569"/>
      <c r="E25" s="583" t="s">
        <v>1391</v>
      </c>
      <c r="F25" s="597" t="s">
        <v>1392</v>
      </c>
      <c r="G25" s="585" t="s">
        <v>1371</v>
      </c>
      <c r="H25" s="583">
        <v>1</v>
      </c>
      <c r="I25" s="583" t="s">
        <v>741</v>
      </c>
      <c r="J25" s="592"/>
      <c r="K25" s="583"/>
      <c r="L25" s="593"/>
      <c r="M25" s="480"/>
      <c r="N25" s="480"/>
      <c r="O25" s="480"/>
      <c r="P25" s="594"/>
      <c r="Q25" s="595"/>
    </row>
    <row r="26" spans="1:17" ht="38.25" x14ac:dyDescent="0.2">
      <c r="A26" s="576"/>
      <c r="B26" s="576"/>
      <c r="C26" s="576"/>
      <c r="D26" s="569"/>
      <c r="E26" s="583" t="s">
        <v>1393</v>
      </c>
      <c r="F26" s="597" t="s">
        <v>1394</v>
      </c>
      <c r="G26" s="585" t="s">
        <v>1371</v>
      </c>
      <c r="H26" s="583">
        <v>1</v>
      </c>
      <c r="I26" s="583" t="s">
        <v>741</v>
      </c>
      <c r="J26" s="592"/>
      <c r="K26" s="583">
        <v>1</v>
      </c>
      <c r="L26" s="593"/>
      <c r="M26" s="480"/>
      <c r="N26" s="480"/>
      <c r="O26" s="480"/>
      <c r="P26" s="594"/>
      <c r="Q26" s="595"/>
    </row>
    <row r="27" spans="1:17" ht="38.25" x14ac:dyDescent="0.2">
      <c r="A27" s="576"/>
      <c r="B27" s="576"/>
      <c r="C27" s="576"/>
      <c r="D27" s="569"/>
      <c r="E27" s="583" t="s">
        <v>1395</v>
      </c>
      <c r="F27" s="597" t="s">
        <v>1396</v>
      </c>
      <c r="G27" s="585" t="s">
        <v>1371</v>
      </c>
      <c r="H27" s="583">
        <v>1</v>
      </c>
      <c r="I27" s="583" t="s">
        <v>741</v>
      </c>
      <c r="J27" s="592"/>
      <c r="K27" s="583">
        <v>1</v>
      </c>
      <c r="L27" s="593"/>
      <c r="M27" s="480"/>
      <c r="N27" s="480"/>
      <c r="O27" s="480"/>
      <c r="P27" s="594"/>
      <c r="Q27" s="595"/>
    </row>
    <row r="28" spans="1:17" ht="38.25" x14ac:dyDescent="0.2">
      <c r="A28" s="576"/>
      <c r="B28" s="576"/>
      <c r="C28" s="576"/>
      <c r="D28" s="569"/>
      <c r="E28" s="583" t="s">
        <v>1397</v>
      </c>
      <c r="F28" s="597" t="s">
        <v>1398</v>
      </c>
      <c r="G28" s="585" t="s">
        <v>1371</v>
      </c>
      <c r="H28" s="583">
        <v>1</v>
      </c>
      <c r="I28" s="583" t="s">
        <v>741</v>
      </c>
      <c r="J28" s="592"/>
      <c r="K28" s="583"/>
      <c r="L28" s="593"/>
      <c r="M28" s="480"/>
      <c r="N28" s="480"/>
      <c r="O28" s="480"/>
      <c r="P28" s="594"/>
      <c r="Q28" s="595"/>
    </row>
    <row r="29" spans="1:17" ht="38.25" x14ac:dyDescent="0.2">
      <c r="A29" s="576"/>
      <c r="B29" s="576"/>
      <c r="C29" s="576"/>
      <c r="D29" s="569"/>
      <c r="E29" s="583" t="s">
        <v>1399</v>
      </c>
      <c r="F29" s="597" t="s">
        <v>1400</v>
      </c>
      <c r="G29" s="585" t="s">
        <v>1371</v>
      </c>
      <c r="H29" s="583">
        <v>1</v>
      </c>
      <c r="I29" s="583" t="s">
        <v>741</v>
      </c>
      <c r="J29" s="592"/>
      <c r="K29" s="583"/>
      <c r="L29" s="593"/>
      <c r="M29" s="480"/>
      <c r="N29" s="480"/>
      <c r="O29" s="480"/>
      <c r="P29" s="594"/>
      <c r="Q29" s="595"/>
    </row>
    <row r="30" spans="1:17" ht="38.25" x14ac:dyDescent="0.2">
      <c r="A30" s="576"/>
      <c r="B30" s="576"/>
      <c r="C30" s="576"/>
      <c r="D30" s="569"/>
      <c r="E30" s="583" t="s">
        <v>1401</v>
      </c>
      <c r="F30" s="591" t="s">
        <v>1402</v>
      </c>
      <c r="G30" s="585" t="s">
        <v>1403</v>
      </c>
      <c r="H30" s="583">
        <v>3</v>
      </c>
      <c r="I30" s="583" t="s">
        <v>741</v>
      </c>
      <c r="J30" s="592"/>
      <c r="K30" s="583">
        <v>2</v>
      </c>
      <c r="L30" s="593"/>
      <c r="M30" s="480"/>
      <c r="N30" s="480"/>
      <c r="O30" s="480"/>
      <c r="P30" s="594"/>
      <c r="Q30" s="595"/>
    </row>
    <row r="31" spans="1:17" x14ac:dyDescent="0.2">
      <c r="A31" s="576"/>
      <c r="B31" s="576"/>
      <c r="C31" s="576"/>
      <c r="D31" s="569"/>
      <c r="E31" s="577" t="s">
        <v>26</v>
      </c>
      <c r="F31" s="578" t="s">
        <v>1404</v>
      </c>
      <c r="G31" s="579"/>
      <c r="H31" s="579">
        <f>SUM(H32:H37)</f>
        <v>6</v>
      </c>
      <c r="I31" s="579"/>
      <c r="J31" s="592"/>
      <c r="K31" s="579">
        <f>SUM(K32:K37)</f>
        <v>3</v>
      </c>
      <c r="L31" s="593"/>
      <c r="M31" s="480"/>
      <c r="N31" s="480"/>
      <c r="O31" s="480"/>
      <c r="P31" s="594"/>
      <c r="Q31" s="595"/>
    </row>
    <row r="32" spans="1:17" ht="63.75" x14ac:dyDescent="0.2">
      <c r="A32" s="576"/>
      <c r="B32" s="576"/>
      <c r="C32" s="576"/>
      <c r="D32" s="569"/>
      <c r="E32" s="583" t="s">
        <v>1405</v>
      </c>
      <c r="F32" s="598" t="s">
        <v>1406</v>
      </c>
      <c r="G32" s="585" t="s">
        <v>1371</v>
      </c>
      <c r="H32" s="599">
        <v>1</v>
      </c>
      <c r="I32" s="583" t="s">
        <v>741</v>
      </c>
      <c r="J32" s="592"/>
      <c r="K32" s="583">
        <v>1</v>
      </c>
      <c r="L32" s="593"/>
      <c r="M32" s="480"/>
      <c r="N32" s="480"/>
      <c r="O32" s="480"/>
      <c r="P32" s="594"/>
      <c r="Q32" s="595"/>
    </row>
    <row r="33" spans="1:17" ht="63.75" x14ac:dyDescent="0.2">
      <c r="A33" s="576"/>
      <c r="B33" s="576"/>
      <c r="C33" s="576"/>
      <c r="D33" s="569"/>
      <c r="E33" s="583" t="s">
        <v>1407</v>
      </c>
      <c r="F33" s="598" t="s">
        <v>1408</v>
      </c>
      <c r="G33" s="585" t="s">
        <v>1371</v>
      </c>
      <c r="H33" s="599">
        <v>1</v>
      </c>
      <c r="I33" s="583" t="s">
        <v>741</v>
      </c>
      <c r="J33" s="592"/>
      <c r="K33" s="583">
        <v>1</v>
      </c>
      <c r="L33" s="593"/>
      <c r="M33" s="480"/>
      <c r="N33" s="480"/>
      <c r="O33" s="480"/>
      <c r="P33" s="594"/>
      <c r="Q33" s="595"/>
    </row>
    <row r="34" spans="1:17" ht="25.5" x14ac:dyDescent="0.2">
      <c r="A34" s="576"/>
      <c r="B34" s="576"/>
      <c r="C34" s="576"/>
      <c r="D34" s="569"/>
      <c r="E34" s="583" t="s">
        <v>1409</v>
      </c>
      <c r="F34" s="598" t="s">
        <v>1410</v>
      </c>
      <c r="G34" s="585" t="s">
        <v>1371</v>
      </c>
      <c r="H34" s="599">
        <v>1</v>
      </c>
      <c r="I34" s="583" t="s">
        <v>741</v>
      </c>
      <c r="J34" s="592"/>
      <c r="K34" s="583">
        <v>1</v>
      </c>
      <c r="L34" s="593"/>
      <c r="M34" s="480"/>
      <c r="N34" s="480"/>
      <c r="O34" s="480"/>
      <c r="P34" s="594"/>
      <c r="Q34" s="595"/>
    </row>
    <row r="35" spans="1:17" ht="38.25" x14ac:dyDescent="0.2">
      <c r="A35" s="576"/>
      <c r="B35" s="576"/>
      <c r="C35" s="576"/>
      <c r="D35" s="569"/>
      <c r="E35" s="583" t="s">
        <v>1411</v>
      </c>
      <c r="F35" s="598" t="s">
        <v>1412</v>
      </c>
      <c r="G35" s="585" t="s">
        <v>1371</v>
      </c>
      <c r="H35" s="599">
        <v>1</v>
      </c>
      <c r="I35" s="583" t="s">
        <v>741</v>
      </c>
      <c r="J35" s="592"/>
      <c r="K35" s="583"/>
      <c r="L35" s="593"/>
      <c r="M35" s="480"/>
      <c r="N35" s="480"/>
      <c r="O35" s="480"/>
      <c r="P35" s="594"/>
      <c r="Q35" s="595"/>
    </row>
    <row r="36" spans="1:17" ht="51" x14ac:dyDescent="0.2">
      <c r="A36" s="576"/>
      <c r="B36" s="576"/>
      <c r="C36" s="576"/>
      <c r="D36" s="569"/>
      <c r="E36" s="583" t="s">
        <v>1413</v>
      </c>
      <c r="F36" s="598" t="s">
        <v>1414</v>
      </c>
      <c r="G36" s="585" t="s">
        <v>1371</v>
      </c>
      <c r="H36" s="599">
        <v>1</v>
      </c>
      <c r="I36" s="583" t="s">
        <v>741</v>
      </c>
      <c r="J36" s="592"/>
      <c r="K36" s="583"/>
      <c r="L36" s="593"/>
      <c r="M36" s="480"/>
      <c r="N36" s="480"/>
      <c r="O36" s="480"/>
      <c r="P36" s="594"/>
      <c r="Q36" s="595"/>
    </row>
    <row r="37" spans="1:17" ht="51" x14ac:dyDescent="0.2">
      <c r="A37" s="576"/>
      <c r="B37" s="576"/>
      <c r="C37" s="576"/>
      <c r="D37" s="569"/>
      <c r="E37" s="583" t="s">
        <v>1415</v>
      </c>
      <c r="F37" s="598" t="s">
        <v>1416</v>
      </c>
      <c r="G37" s="585" t="s">
        <v>1371</v>
      </c>
      <c r="H37" s="599">
        <v>1</v>
      </c>
      <c r="I37" s="583" t="s">
        <v>741</v>
      </c>
      <c r="J37" s="592"/>
      <c r="K37" s="583"/>
      <c r="L37" s="593"/>
      <c r="M37" s="480"/>
      <c r="N37" s="480"/>
      <c r="O37" s="480"/>
      <c r="P37" s="594"/>
      <c r="Q37" s="595"/>
    </row>
    <row r="38" spans="1:17" ht="38.25" x14ac:dyDescent="0.2">
      <c r="A38" s="576"/>
      <c r="B38" s="576"/>
      <c r="C38" s="576"/>
      <c r="D38" s="569"/>
      <c r="E38" s="577" t="s">
        <v>27</v>
      </c>
      <c r="F38" s="578" t="s">
        <v>1417</v>
      </c>
      <c r="G38" s="579"/>
      <c r="H38" s="580">
        <f>SUM(H39:H52)</f>
        <v>19</v>
      </c>
      <c r="I38" s="579"/>
      <c r="J38" s="592"/>
      <c r="K38" s="580">
        <f>SUM(K39:K52)</f>
        <v>9</v>
      </c>
      <c r="L38" s="593"/>
      <c r="M38" s="480"/>
      <c r="N38" s="480"/>
      <c r="O38" s="480"/>
      <c r="P38" s="594"/>
      <c r="Q38" s="595"/>
    </row>
    <row r="39" spans="1:17" ht="25.5" x14ac:dyDescent="0.2">
      <c r="A39" s="576"/>
      <c r="B39" s="576"/>
      <c r="C39" s="576"/>
      <c r="D39" s="569"/>
      <c r="E39" s="583" t="s">
        <v>1418</v>
      </c>
      <c r="F39" s="598" t="s">
        <v>1419</v>
      </c>
      <c r="G39" s="585" t="s">
        <v>2</v>
      </c>
      <c r="H39" s="599">
        <v>1</v>
      </c>
      <c r="I39" s="583" t="s">
        <v>741</v>
      </c>
      <c r="J39" s="592"/>
      <c r="K39" s="583">
        <v>1</v>
      </c>
      <c r="L39" s="593"/>
      <c r="M39" s="480"/>
      <c r="N39" s="480"/>
      <c r="O39" s="480"/>
      <c r="P39" s="594"/>
      <c r="Q39" s="595"/>
    </row>
    <row r="40" spans="1:17" ht="25.5" x14ac:dyDescent="0.2">
      <c r="A40" s="576"/>
      <c r="B40" s="576"/>
      <c r="C40" s="576"/>
      <c r="D40" s="569"/>
      <c r="E40" s="583" t="s">
        <v>1420</v>
      </c>
      <c r="F40" s="598" t="s">
        <v>1421</v>
      </c>
      <c r="G40" s="585" t="s">
        <v>465</v>
      </c>
      <c r="H40" s="599">
        <v>2</v>
      </c>
      <c r="I40" s="583" t="s">
        <v>741</v>
      </c>
      <c r="J40" s="592"/>
      <c r="K40" s="583">
        <v>1</v>
      </c>
      <c r="L40" s="593"/>
      <c r="M40" s="480"/>
      <c r="N40" s="480"/>
      <c r="O40" s="480"/>
      <c r="P40" s="594"/>
      <c r="Q40" s="595"/>
    </row>
    <row r="41" spans="1:17" ht="38.25" x14ac:dyDescent="0.2">
      <c r="A41" s="576"/>
      <c r="B41" s="576"/>
      <c r="C41" s="576"/>
      <c r="D41" s="569"/>
      <c r="E41" s="583" t="s">
        <v>1422</v>
      </c>
      <c r="F41" s="598" t="s">
        <v>1423</v>
      </c>
      <c r="G41" s="599" t="s">
        <v>1403</v>
      </c>
      <c r="H41" s="599">
        <v>3</v>
      </c>
      <c r="I41" s="583" t="s">
        <v>741</v>
      </c>
      <c r="J41" s="592"/>
      <c r="K41" s="583">
        <v>1</v>
      </c>
      <c r="L41" s="593"/>
      <c r="M41" s="480"/>
      <c r="N41" s="480"/>
      <c r="O41" s="480"/>
      <c r="P41" s="594"/>
      <c r="Q41" s="595"/>
    </row>
    <row r="42" spans="1:17" ht="25.5" x14ac:dyDescent="0.2">
      <c r="A42" s="576"/>
      <c r="B42" s="576"/>
      <c r="C42" s="576"/>
      <c r="D42" s="569"/>
      <c r="E42" s="583" t="s">
        <v>1424</v>
      </c>
      <c r="F42" s="598" t="s">
        <v>1425</v>
      </c>
      <c r="G42" s="585" t="s">
        <v>465</v>
      </c>
      <c r="H42" s="599">
        <v>2</v>
      </c>
      <c r="I42" s="583" t="s">
        <v>741</v>
      </c>
      <c r="J42" s="592"/>
      <c r="K42" s="583"/>
      <c r="L42" s="593"/>
      <c r="M42" s="480"/>
      <c r="N42" s="480"/>
      <c r="O42" s="480"/>
      <c r="P42" s="594"/>
      <c r="Q42" s="595"/>
    </row>
    <row r="43" spans="1:17" ht="51" x14ac:dyDescent="0.2">
      <c r="A43" s="576"/>
      <c r="B43" s="576"/>
      <c r="C43" s="576"/>
      <c r="D43" s="569"/>
      <c r="E43" s="583" t="s">
        <v>1426</v>
      </c>
      <c r="F43" s="598" t="s">
        <v>1427</v>
      </c>
      <c r="G43" s="585" t="s">
        <v>465</v>
      </c>
      <c r="H43" s="599">
        <v>2</v>
      </c>
      <c r="I43" s="583" t="s">
        <v>741</v>
      </c>
      <c r="J43" s="592"/>
      <c r="K43" s="583">
        <v>1</v>
      </c>
      <c r="L43" s="593"/>
      <c r="M43" s="480"/>
      <c r="N43" s="480"/>
      <c r="O43" s="480"/>
      <c r="P43" s="594"/>
      <c r="Q43" s="595"/>
    </row>
    <row r="44" spans="1:17" ht="25.5" x14ac:dyDescent="0.2">
      <c r="A44" s="576"/>
      <c r="B44" s="576"/>
      <c r="C44" s="576"/>
      <c r="D44" s="569"/>
      <c r="E44" s="583" t="s">
        <v>1428</v>
      </c>
      <c r="F44" s="598" t="s">
        <v>1429</v>
      </c>
      <c r="G44" s="585" t="s">
        <v>2</v>
      </c>
      <c r="H44" s="599">
        <v>1</v>
      </c>
      <c r="I44" s="583" t="s">
        <v>741</v>
      </c>
      <c r="J44" s="592"/>
      <c r="K44" s="583">
        <v>1</v>
      </c>
      <c r="L44" s="593"/>
      <c r="M44" s="480"/>
      <c r="N44" s="480"/>
      <c r="O44" s="480"/>
      <c r="P44" s="594"/>
      <c r="Q44" s="595"/>
    </row>
    <row r="45" spans="1:17" ht="38.25" x14ac:dyDescent="0.2">
      <c r="A45" s="576"/>
      <c r="B45" s="576"/>
      <c r="C45" s="576"/>
      <c r="D45" s="569"/>
      <c r="E45" s="583" t="s">
        <v>1430</v>
      </c>
      <c r="F45" s="596" t="s">
        <v>1431</v>
      </c>
      <c r="G45" s="585" t="s">
        <v>2</v>
      </c>
      <c r="H45" s="599">
        <v>1</v>
      </c>
      <c r="I45" s="583" t="s">
        <v>741</v>
      </c>
      <c r="J45" s="592"/>
      <c r="K45" s="583">
        <v>1</v>
      </c>
      <c r="L45" s="593"/>
      <c r="M45" s="480"/>
      <c r="N45" s="480"/>
      <c r="O45" s="480"/>
      <c r="P45" s="594"/>
      <c r="Q45" s="595"/>
    </row>
    <row r="46" spans="1:17" ht="38.25" x14ac:dyDescent="0.2">
      <c r="A46" s="576"/>
      <c r="B46" s="576"/>
      <c r="C46" s="576"/>
      <c r="D46" s="569"/>
      <c r="E46" s="583" t="s">
        <v>1432</v>
      </c>
      <c r="F46" s="596" t="s">
        <v>1433</v>
      </c>
      <c r="G46" s="585" t="s">
        <v>2</v>
      </c>
      <c r="H46" s="599">
        <v>1</v>
      </c>
      <c r="I46" s="583" t="s">
        <v>741</v>
      </c>
      <c r="J46" s="592"/>
      <c r="K46" s="583">
        <v>1</v>
      </c>
      <c r="L46" s="593"/>
      <c r="M46" s="480"/>
      <c r="N46" s="480"/>
      <c r="O46" s="480"/>
      <c r="P46" s="594"/>
      <c r="Q46" s="595"/>
    </row>
    <row r="47" spans="1:17" ht="51" x14ac:dyDescent="0.2">
      <c r="A47" s="576"/>
      <c r="B47" s="576"/>
      <c r="C47" s="576"/>
      <c r="D47" s="569"/>
      <c r="E47" s="583" t="s">
        <v>1434</v>
      </c>
      <c r="F47" s="600" t="s">
        <v>1435</v>
      </c>
      <c r="G47" s="585" t="s">
        <v>2</v>
      </c>
      <c r="H47" s="599">
        <v>1</v>
      </c>
      <c r="I47" s="583" t="s">
        <v>741</v>
      </c>
      <c r="J47" s="592"/>
      <c r="K47" s="583">
        <v>1</v>
      </c>
      <c r="L47" s="593"/>
      <c r="M47" s="480"/>
      <c r="N47" s="480"/>
      <c r="O47" s="480"/>
      <c r="P47" s="594"/>
      <c r="Q47" s="595"/>
    </row>
    <row r="48" spans="1:17" ht="38.25" x14ac:dyDescent="0.2">
      <c r="A48" s="576"/>
      <c r="B48" s="576"/>
      <c r="C48" s="576"/>
      <c r="D48" s="569"/>
      <c r="E48" s="583" t="s">
        <v>1436</v>
      </c>
      <c r="F48" s="600" t="s">
        <v>1437</v>
      </c>
      <c r="G48" s="585" t="s">
        <v>2</v>
      </c>
      <c r="H48" s="599">
        <v>1</v>
      </c>
      <c r="I48" s="583" t="s">
        <v>741</v>
      </c>
      <c r="J48" s="592"/>
      <c r="K48" s="583">
        <v>1</v>
      </c>
      <c r="L48" s="593"/>
      <c r="M48" s="480"/>
      <c r="N48" s="480"/>
      <c r="O48" s="480"/>
      <c r="P48" s="594"/>
      <c r="Q48" s="595"/>
    </row>
    <row r="49" spans="1:17" ht="38.25" x14ac:dyDescent="0.2">
      <c r="A49" s="576"/>
      <c r="B49" s="576"/>
      <c r="C49" s="576"/>
      <c r="D49" s="569"/>
      <c r="E49" s="583" t="s">
        <v>1438</v>
      </c>
      <c r="F49" s="600" t="s">
        <v>1439</v>
      </c>
      <c r="G49" s="585" t="s">
        <v>2</v>
      </c>
      <c r="H49" s="599">
        <v>1</v>
      </c>
      <c r="I49" s="583" t="s">
        <v>741</v>
      </c>
      <c r="J49" s="592"/>
      <c r="K49" s="583"/>
      <c r="L49" s="593"/>
      <c r="M49" s="480"/>
      <c r="N49" s="480"/>
      <c r="O49" s="480"/>
      <c r="P49" s="594"/>
      <c r="Q49" s="595"/>
    </row>
    <row r="50" spans="1:17" ht="51" x14ac:dyDescent="0.2">
      <c r="A50" s="576"/>
      <c r="B50" s="576"/>
      <c r="C50" s="576"/>
      <c r="D50" s="569"/>
      <c r="E50" s="583" t="s">
        <v>1440</v>
      </c>
      <c r="F50" s="600" t="s">
        <v>1441</v>
      </c>
      <c r="G50" s="585" t="s">
        <v>2</v>
      </c>
      <c r="H50" s="599">
        <v>1</v>
      </c>
      <c r="I50" s="583" t="s">
        <v>741</v>
      </c>
      <c r="J50" s="592"/>
      <c r="K50" s="583"/>
      <c r="L50" s="593"/>
      <c r="M50" s="480"/>
      <c r="N50" s="480"/>
      <c r="O50" s="480"/>
      <c r="P50" s="594"/>
      <c r="Q50" s="595"/>
    </row>
    <row r="51" spans="1:17" ht="38.25" x14ac:dyDescent="0.2">
      <c r="A51" s="576"/>
      <c r="B51" s="576"/>
      <c r="C51" s="576"/>
      <c r="D51" s="569"/>
      <c r="E51" s="583" t="s">
        <v>1442</v>
      </c>
      <c r="F51" s="600" t="s">
        <v>1443</v>
      </c>
      <c r="G51" s="585" t="s">
        <v>2</v>
      </c>
      <c r="H51" s="599">
        <v>1</v>
      </c>
      <c r="I51" s="583" t="s">
        <v>741</v>
      </c>
      <c r="J51" s="592"/>
      <c r="K51" s="583"/>
      <c r="L51" s="593"/>
      <c r="M51" s="480"/>
      <c r="N51" s="480"/>
      <c r="O51" s="480"/>
      <c r="P51" s="594"/>
      <c r="Q51" s="595"/>
    </row>
    <row r="52" spans="1:17" ht="38.25" x14ac:dyDescent="0.2">
      <c r="A52" s="576"/>
      <c r="B52" s="576"/>
      <c r="C52" s="576"/>
      <c r="D52" s="569"/>
      <c r="E52" s="583" t="s">
        <v>1444</v>
      </c>
      <c r="F52" s="596" t="s">
        <v>1445</v>
      </c>
      <c r="G52" s="585" t="s">
        <v>2</v>
      </c>
      <c r="H52" s="599">
        <v>1</v>
      </c>
      <c r="I52" s="583" t="s">
        <v>741</v>
      </c>
      <c r="J52" s="601"/>
      <c r="K52" s="583"/>
      <c r="L52" s="602"/>
      <c r="M52" s="603"/>
      <c r="N52" s="603"/>
      <c r="O52" s="603"/>
      <c r="P52" s="604"/>
      <c r="Q52" s="605"/>
    </row>
    <row r="53" spans="1:17" ht="25.5" x14ac:dyDescent="0.2">
      <c r="A53" s="576"/>
      <c r="B53" s="576"/>
      <c r="C53" s="576"/>
      <c r="D53" s="569"/>
      <c r="E53" s="570">
        <v>2</v>
      </c>
      <c r="F53" s="606" t="s">
        <v>1446</v>
      </c>
      <c r="G53" s="606"/>
      <c r="H53" s="607">
        <f>SUM(H54:H55)</f>
        <v>2</v>
      </c>
      <c r="I53" s="607"/>
      <c r="J53" s="607">
        <f>H53</f>
        <v>2</v>
      </c>
      <c r="K53" s="607">
        <f>SUM(K54:K55)</f>
        <v>1</v>
      </c>
      <c r="L53" s="572">
        <f>K53</f>
        <v>1</v>
      </c>
      <c r="M53" s="573">
        <f>+J53-L53</f>
        <v>1</v>
      </c>
      <c r="N53" s="608">
        <f>+K53/H53</f>
        <v>0.5</v>
      </c>
      <c r="O53" s="608">
        <f>+L53/J53</f>
        <v>0.5</v>
      </c>
      <c r="P53" s="608">
        <f>(N53+O53)/2</f>
        <v>0.5</v>
      </c>
      <c r="Q53" s="609"/>
    </row>
    <row r="54" spans="1:17" ht="38.25" x14ac:dyDescent="0.2">
      <c r="A54" s="576"/>
      <c r="B54" s="576"/>
      <c r="C54" s="576"/>
      <c r="D54" s="569"/>
      <c r="E54" s="583" t="s">
        <v>70</v>
      </c>
      <c r="F54" s="591" t="s">
        <v>1447</v>
      </c>
      <c r="G54" s="585" t="s">
        <v>2</v>
      </c>
      <c r="H54" s="599">
        <v>1</v>
      </c>
      <c r="I54" s="583" t="s">
        <v>741</v>
      </c>
      <c r="J54" s="586"/>
      <c r="K54" s="583"/>
      <c r="L54" s="587"/>
      <c r="M54" s="588"/>
      <c r="N54" s="588"/>
      <c r="O54" s="588"/>
      <c r="P54" s="589"/>
      <c r="Q54" s="590" t="s">
        <v>1448</v>
      </c>
    </row>
    <row r="55" spans="1:17" ht="63.75" x14ac:dyDescent="0.2">
      <c r="A55" s="576"/>
      <c r="B55" s="576"/>
      <c r="C55" s="576"/>
      <c r="D55" s="569"/>
      <c r="E55" s="583" t="s">
        <v>71</v>
      </c>
      <c r="F55" s="591" t="s">
        <v>1449</v>
      </c>
      <c r="G55" s="585" t="s">
        <v>1276</v>
      </c>
      <c r="H55" s="599">
        <v>1</v>
      </c>
      <c r="I55" s="583" t="s">
        <v>1450</v>
      </c>
      <c r="J55" s="601"/>
      <c r="K55" s="583">
        <v>1</v>
      </c>
      <c r="L55" s="602"/>
      <c r="M55" s="603"/>
      <c r="N55" s="603"/>
      <c r="O55" s="603"/>
      <c r="P55" s="604"/>
      <c r="Q55" s="605"/>
    </row>
    <row r="56" spans="1:17" ht="25.5" x14ac:dyDescent="0.2">
      <c r="A56" s="576"/>
      <c r="B56" s="576"/>
      <c r="C56" s="576"/>
      <c r="D56" s="569"/>
      <c r="E56" s="570">
        <v>3</v>
      </c>
      <c r="F56" s="606" t="s">
        <v>1451</v>
      </c>
      <c r="G56" s="606"/>
      <c r="H56" s="606">
        <f>SUM(H57:H58)</f>
        <v>2</v>
      </c>
      <c r="I56" s="606"/>
      <c r="J56" s="606">
        <f>H56</f>
        <v>2</v>
      </c>
      <c r="K56" s="606">
        <f>SUM(K57:K58)</f>
        <v>0</v>
      </c>
      <c r="L56" s="572">
        <f>K56</f>
        <v>0</v>
      </c>
      <c r="M56" s="573">
        <f>+J56-L56</f>
        <v>2</v>
      </c>
      <c r="N56" s="608">
        <f>+K56/H56</f>
        <v>0</v>
      </c>
      <c r="O56" s="608">
        <f>+L56/J56</f>
        <v>0</v>
      </c>
      <c r="P56" s="608">
        <f>(N56+O56)/2</f>
        <v>0</v>
      </c>
      <c r="Q56" s="609"/>
    </row>
    <row r="57" spans="1:17" ht="38.25" x14ac:dyDescent="0.2">
      <c r="A57" s="576"/>
      <c r="B57" s="576"/>
      <c r="C57" s="576"/>
      <c r="D57" s="569"/>
      <c r="E57" s="583" t="s">
        <v>54</v>
      </c>
      <c r="F57" s="610" t="s">
        <v>1452</v>
      </c>
      <c r="G57" s="585" t="s">
        <v>1276</v>
      </c>
      <c r="H57" s="583">
        <v>1</v>
      </c>
      <c r="I57" s="583" t="s">
        <v>1453</v>
      </c>
      <c r="J57" s="586" t="s">
        <v>28</v>
      </c>
      <c r="K57" s="583"/>
      <c r="L57" s="587" t="s">
        <v>55</v>
      </c>
      <c r="M57" s="588"/>
      <c r="N57" s="588"/>
      <c r="O57" s="588"/>
      <c r="P57" s="589"/>
      <c r="Q57" s="590"/>
    </row>
    <row r="58" spans="1:17" ht="25.5" x14ac:dyDescent="0.2">
      <c r="A58" s="576"/>
      <c r="B58" s="576"/>
      <c r="C58" s="576"/>
      <c r="D58" s="569"/>
      <c r="E58" s="583" t="s">
        <v>50</v>
      </c>
      <c r="F58" s="610" t="s">
        <v>1454</v>
      </c>
      <c r="G58" s="585" t="s">
        <v>1276</v>
      </c>
      <c r="H58" s="583">
        <v>1</v>
      </c>
      <c r="I58" s="583" t="s">
        <v>1453</v>
      </c>
      <c r="J58" s="601"/>
      <c r="K58" s="583"/>
      <c r="L58" s="602"/>
      <c r="M58" s="603"/>
      <c r="N58" s="603"/>
      <c r="O58" s="603"/>
      <c r="P58" s="604"/>
      <c r="Q58" s="605"/>
    </row>
    <row r="59" spans="1:17" ht="25.5" x14ac:dyDescent="0.2">
      <c r="A59" s="576"/>
      <c r="B59" s="576"/>
      <c r="C59" s="576"/>
      <c r="D59" s="569"/>
      <c r="E59" s="570">
        <v>4</v>
      </c>
      <c r="F59" s="606" t="s">
        <v>1455</v>
      </c>
      <c r="G59" s="606"/>
      <c r="H59" s="563">
        <f>SUM(H60:H66)</f>
        <v>7</v>
      </c>
      <c r="I59" s="563"/>
      <c r="J59" s="563">
        <f>H59</f>
        <v>7</v>
      </c>
      <c r="K59" s="563">
        <f>SUM(K60:K66)</f>
        <v>7</v>
      </c>
      <c r="L59" s="572">
        <f>K59</f>
        <v>7</v>
      </c>
      <c r="M59" s="573">
        <f>+J59-L59</f>
        <v>0</v>
      </c>
      <c r="N59" s="608">
        <f>+K59/H59</f>
        <v>1</v>
      </c>
      <c r="O59" s="608">
        <f>+L59/J59</f>
        <v>1</v>
      </c>
      <c r="P59" s="608">
        <f>(N59+O59)/2</f>
        <v>1</v>
      </c>
      <c r="Q59" s="611"/>
    </row>
    <row r="60" spans="1:17" ht="140.25" x14ac:dyDescent="0.2">
      <c r="A60" s="576"/>
      <c r="B60" s="576"/>
      <c r="C60" s="576"/>
      <c r="D60" s="569"/>
      <c r="E60" s="583" t="s">
        <v>80</v>
      </c>
      <c r="F60" s="612" t="s">
        <v>1456</v>
      </c>
      <c r="G60" s="585" t="s">
        <v>1276</v>
      </c>
      <c r="H60" s="583">
        <v>1</v>
      </c>
      <c r="I60" s="583" t="s">
        <v>1453</v>
      </c>
      <c r="J60" s="613" t="s">
        <v>28</v>
      </c>
      <c r="K60" s="599">
        <v>1</v>
      </c>
      <c r="L60" s="613" t="s">
        <v>55</v>
      </c>
      <c r="M60" s="613"/>
      <c r="N60" s="613"/>
      <c r="O60" s="613"/>
      <c r="P60" s="613"/>
      <c r="Q60" s="614" t="s">
        <v>1457</v>
      </c>
    </row>
    <row r="61" spans="1:17" ht="76.5" x14ac:dyDescent="0.2">
      <c r="A61" s="576"/>
      <c r="B61" s="576"/>
      <c r="C61" s="576"/>
      <c r="D61" s="569"/>
      <c r="E61" s="583" t="s">
        <v>57</v>
      </c>
      <c r="F61" s="612" t="s">
        <v>1458</v>
      </c>
      <c r="G61" s="585" t="s">
        <v>1276</v>
      </c>
      <c r="H61" s="583">
        <v>1</v>
      </c>
      <c r="I61" s="583" t="s">
        <v>1453</v>
      </c>
      <c r="J61" s="613"/>
      <c r="K61" s="599">
        <v>1</v>
      </c>
      <c r="L61" s="613"/>
      <c r="M61" s="613"/>
      <c r="N61" s="613"/>
      <c r="O61" s="613"/>
      <c r="P61" s="613"/>
      <c r="Q61" s="614"/>
    </row>
    <row r="62" spans="1:17" ht="25.5" x14ac:dyDescent="0.2">
      <c r="A62" s="576"/>
      <c r="B62" s="576"/>
      <c r="C62" s="576"/>
      <c r="D62" s="569"/>
      <c r="E62" s="583" t="s">
        <v>58</v>
      </c>
      <c r="F62" s="612" t="s">
        <v>1459</v>
      </c>
      <c r="G62" s="585" t="s">
        <v>1276</v>
      </c>
      <c r="H62" s="583">
        <v>1</v>
      </c>
      <c r="I62" s="583" t="s">
        <v>1460</v>
      </c>
      <c r="J62" s="613"/>
      <c r="K62" s="599">
        <v>1</v>
      </c>
      <c r="L62" s="613"/>
      <c r="M62" s="613"/>
      <c r="N62" s="613"/>
      <c r="O62" s="613"/>
      <c r="P62" s="613"/>
      <c r="Q62" s="614"/>
    </row>
    <row r="63" spans="1:17" ht="38.25" x14ac:dyDescent="0.2">
      <c r="A63" s="576"/>
      <c r="B63" s="576"/>
      <c r="C63" s="576"/>
      <c r="D63" s="569"/>
      <c r="E63" s="583" t="s">
        <v>59</v>
      </c>
      <c r="F63" s="615" t="s">
        <v>1461</v>
      </c>
      <c r="G63" s="585" t="s">
        <v>1276</v>
      </c>
      <c r="H63" s="583">
        <v>1</v>
      </c>
      <c r="I63" s="583" t="s">
        <v>1453</v>
      </c>
      <c r="J63" s="613"/>
      <c r="K63" s="599">
        <v>1</v>
      </c>
      <c r="L63" s="613"/>
      <c r="M63" s="613"/>
      <c r="N63" s="613"/>
      <c r="O63" s="613"/>
      <c r="P63" s="613"/>
      <c r="Q63" s="614"/>
    </row>
    <row r="64" spans="1:17" ht="51" x14ac:dyDescent="0.2">
      <c r="A64" s="576"/>
      <c r="B64" s="576"/>
      <c r="C64" s="576"/>
      <c r="D64" s="569"/>
      <c r="E64" s="583" t="s">
        <v>60</v>
      </c>
      <c r="F64" s="615" t="s">
        <v>1462</v>
      </c>
      <c r="G64" s="585" t="s">
        <v>1276</v>
      </c>
      <c r="H64" s="583">
        <v>1</v>
      </c>
      <c r="I64" s="583" t="s">
        <v>1463</v>
      </c>
      <c r="J64" s="613"/>
      <c r="K64" s="599">
        <v>1</v>
      </c>
      <c r="L64" s="613"/>
      <c r="M64" s="613"/>
      <c r="N64" s="613"/>
      <c r="O64" s="613"/>
      <c r="P64" s="613"/>
      <c r="Q64" s="614"/>
    </row>
    <row r="65" spans="1:17" ht="25.5" x14ac:dyDescent="0.2">
      <c r="A65" s="576"/>
      <c r="B65" s="576"/>
      <c r="C65" s="576"/>
      <c r="D65" s="569"/>
      <c r="E65" s="583" t="s">
        <v>61</v>
      </c>
      <c r="F65" s="612" t="s">
        <v>1464</v>
      </c>
      <c r="G65" s="585" t="s">
        <v>1276</v>
      </c>
      <c r="H65" s="583">
        <v>1</v>
      </c>
      <c r="I65" s="583" t="s">
        <v>1465</v>
      </c>
      <c r="J65" s="613"/>
      <c r="K65" s="599">
        <v>1</v>
      </c>
      <c r="L65" s="613"/>
      <c r="M65" s="613"/>
      <c r="N65" s="613"/>
      <c r="O65" s="613"/>
      <c r="P65" s="613"/>
      <c r="Q65" s="614"/>
    </row>
    <row r="66" spans="1:17" ht="25.5" x14ac:dyDescent="0.2">
      <c r="A66" s="576"/>
      <c r="B66" s="576"/>
      <c r="C66" s="576"/>
      <c r="D66" s="569"/>
      <c r="E66" s="583" t="s">
        <v>1079</v>
      </c>
      <c r="F66" s="612" t="s">
        <v>1466</v>
      </c>
      <c r="G66" s="585" t="s">
        <v>1276</v>
      </c>
      <c r="H66" s="583">
        <v>1</v>
      </c>
      <c r="I66" s="583" t="s">
        <v>1465</v>
      </c>
      <c r="J66" s="613"/>
      <c r="K66" s="599">
        <v>1</v>
      </c>
      <c r="L66" s="613"/>
      <c r="M66" s="613"/>
      <c r="N66" s="613"/>
      <c r="O66" s="613"/>
      <c r="P66" s="613"/>
      <c r="Q66" s="614"/>
    </row>
    <row r="67" spans="1:17" x14ac:dyDescent="0.2">
      <c r="A67" s="576"/>
      <c r="B67" s="576"/>
      <c r="C67" s="576"/>
      <c r="D67" s="569"/>
      <c r="E67" s="570">
        <v>5</v>
      </c>
      <c r="F67" s="606" t="s">
        <v>1467</v>
      </c>
      <c r="G67" s="606"/>
      <c r="H67" s="606">
        <f>SUM(H68:H71)</f>
        <v>4</v>
      </c>
      <c r="I67" s="606"/>
      <c r="J67" s="606">
        <f>H67</f>
        <v>4</v>
      </c>
      <c r="K67" s="606">
        <f>SUM(K68:K71)</f>
        <v>4</v>
      </c>
      <c r="L67" s="572">
        <f>K67</f>
        <v>4</v>
      </c>
      <c r="M67" s="616">
        <f>+J67-L67</f>
        <v>0</v>
      </c>
      <c r="N67" s="574">
        <f>+K67/H67</f>
        <v>1</v>
      </c>
      <c r="O67" s="574">
        <f>+L67/J67</f>
        <v>1</v>
      </c>
      <c r="P67" s="574">
        <f>(N67+O67)/2</f>
        <v>1</v>
      </c>
      <c r="Q67" s="611"/>
    </row>
    <row r="68" spans="1:17" ht="25.5" x14ac:dyDescent="0.2">
      <c r="A68" s="576"/>
      <c r="B68" s="576"/>
      <c r="C68" s="576"/>
      <c r="D68" s="569"/>
      <c r="E68" s="617" t="s">
        <v>62</v>
      </c>
      <c r="F68" s="591" t="s">
        <v>1468</v>
      </c>
      <c r="G68" s="585" t="s">
        <v>1276</v>
      </c>
      <c r="H68" s="583">
        <v>1</v>
      </c>
      <c r="I68" s="583" t="s">
        <v>1453</v>
      </c>
      <c r="J68" s="613" t="s">
        <v>28</v>
      </c>
      <c r="K68" s="583">
        <v>1</v>
      </c>
      <c r="L68" s="613" t="s">
        <v>55</v>
      </c>
      <c r="M68" s="613"/>
      <c r="N68" s="613"/>
      <c r="O68" s="613"/>
      <c r="P68" s="613"/>
      <c r="Q68" s="614" t="s">
        <v>1469</v>
      </c>
    </row>
    <row r="69" spans="1:17" ht="25.5" x14ac:dyDescent="0.2">
      <c r="A69" s="576"/>
      <c r="B69" s="576"/>
      <c r="C69" s="576"/>
      <c r="D69" s="569"/>
      <c r="E69" s="617" t="s">
        <v>63</v>
      </c>
      <c r="F69" s="591" t="s">
        <v>1470</v>
      </c>
      <c r="G69" s="585" t="s">
        <v>1276</v>
      </c>
      <c r="H69" s="583">
        <v>1</v>
      </c>
      <c r="I69" s="583" t="s">
        <v>1471</v>
      </c>
      <c r="J69" s="613"/>
      <c r="K69" s="583">
        <v>1</v>
      </c>
      <c r="L69" s="613"/>
      <c r="M69" s="613"/>
      <c r="N69" s="613"/>
      <c r="O69" s="613"/>
      <c r="P69" s="613"/>
      <c r="Q69" s="614"/>
    </row>
    <row r="70" spans="1:17" ht="38.25" x14ac:dyDescent="0.2">
      <c r="A70" s="576"/>
      <c r="B70" s="576"/>
      <c r="C70" s="576"/>
      <c r="D70" s="569"/>
      <c r="E70" s="617" t="s">
        <v>64</v>
      </c>
      <c r="F70" s="591" t="s">
        <v>1472</v>
      </c>
      <c r="G70" s="585" t="s">
        <v>1276</v>
      </c>
      <c r="H70" s="583">
        <v>1</v>
      </c>
      <c r="I70" s="583" t="s">
        <v>1471</v>
      </c>
      <c r="J70" s="613"/>
      <c r="K70" s="583">
        <v>1</v>
      </c>
      <c r="L70" s="613"/>
      <c r="M70" s="613"/>
      <c r="N70" s="613"/>
      <c r="O70" s="613"/>
      <c r="P70" s="613"/>
      <c r="Q70" s="614"/>
    </row>
    <row r="71" spans="1:17" ht="38.25" x14ac:dyDescent="0.2">
      <c r="A71" s="618"/>
      <c r="B71" s="618"/>
      <c r="C71" s="618"/>
      <c r="D71" s="569"/>
      <c r="E71" s="617" t="s">
        <v>65</v>
      </c>
      <c r="F71" s="591" t="s">
        <v>1473</v>
      </c>
      <c r="G71" s="585" t="s">
        <v>1276</v>
      </c>
      <c r="H71" s="583">
        <v>1</v>
      </c>
      <c r="I71" s="583" t="s">
        <v>1474</v>
      </c>
      <c r="J71" s="613"/>
      <c r="K71" s="583">
        <v>1</v>
      </c>
      <c r="L71" s="613"/>
      <c r="M71" s="613"/>
      <c r="N71" s="613"/>
      <c r="O71" s="613"/>
      <c r="P71" s="613"/>
      <c r="Q71" s="614"/>
    </row>
  </sheetData>
  <mergeCells count="46">
    <mergeCell ref="J60:J66"/>
    <mergeCell ref="L60:P66"/>
    <mergeCell ref="Q60:Q66"/>
    <mergeCell ref="J68:J71"/>
    <mergeCell ref="L68:P71"/>
    <mergeCell ref="Q68:Q71"/>
    <mergeCell ref="L15:P52"/>
    <mergeCell ref="Q15:Q52"/>
    <mergeCell ref="J54:J55"/>
    <mergeCell ref="L54:P55"/>
    <mergeCell ref="Q54:Q55"/>
    <mergeCell ref="J57:J58"/>
    <mergeCell ref="L57:P58"/>
    <mergeCell ref="Q57:Q58"/>
    <mergeCell ref="N10:N11"/>
    <mergeCell ref="O10:O11"/>
    <mergeCell ref="P10:P11"/>
    <mergeCell ref="A12:D12"/>
    <mergeCell ref="E12:F12"/>
    <mergeCell ref="A13:A71"/>
    <mergeCell ref="B13:B71"/>
    <mergeCell ref="C13:C71"/>
    <mergeCell ref="D13:D71"/>
    <mergeCell ref="J15:J52"/>
    <mergeCell ref="H10:H11"/>
    <mergeCell ref="I10:I11"/>
    <mergeCell ref="J10:J11"/>
    <mergeCell ref="K10:K11"/>
    <mergeCell ref="L10:L11"/>
    <mergeCell ref="M10:M11"/>
    <mergeCell ref="B10:B11"/>
    <mergeCell ref="C10:C11"/>
    <mergeCell ref="D10:D11"/>
    <mergeCell ref="E10:E11"/>
    <mergeCell ref="F10:F11"/>
    <mergeCell ref="G10:G11"/>
    <mergeCell ref="A1:C6"/>
    <mergeCell ref="D1:Q2"/>
    <mergeCell ref="D3:Q4"/>
    <mergeCell ref="D5:Q6"/>
    <mergeCell ref="A8:C9"/>
    <mergeCell ref="D8:J9"/>
    <mergeCell ref="K8:L9"/>
    <mergeCell ref="M8:P9"/>
    <mergeCell ref="Q8:Q11"/>
    <mergeCell ref="A10:A11"/>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10"/>
  <sheetViews>
    <sheetView workbookViewId="0">
      <selection activeCell="C184" sqref="C184:C186"/>
    </sheetView>
  </sheetViews>
  <sheetFormatPr baseColWidth="10" defaultRowHeight="12.75" x14ac:dyDescent="0.2"/>
  <cols>
    <col min="2" max="2" width="17.5703125" customWidth="1"/>
    <col min="4" max="4" width="21.140625" customWidth="1"/>
    <col min="6" max="6" width="26.5703125" customWidth="1"/>
    <col min="17" max="17" width="41.140625" customWidth="1"/>
  </cols>
  <sheetData>
    <row r="1" spans="1:17" x14ac:dyDescent="0.2">
      <c r="A1" s="619"/>
      <c r="B1" s="619"/>
      <c r="C1" s="619"/>
      <c r="D1" s="620"/>
      <c r="E1" s="621"/>
      <c r="F1" s="621"/>
      <c r="G1" s="620"/>
      <c r="H1" s="621"/>
      <c r="I1" s="621"/>
      <c r="J1" s="621"/>
      <c r="K1" s="621"/>
      <c r="L1" s="622"/>
      <c r="M1" s="621"/>
      <c r="N1" s="621"/>
      <c r="O1" s="621"/>
      <c r="P1" s="621"/>
      <c r="Q1" s="623"/>
    </row>
    <row r="2" spans="1:17" x14ac:dyDescent="0.2">
      <c r="A2" s="624" t="s">
        <v>77</v>
      </c>
      <c r="B2" s="624"/>
      <c r="C2" s="624"/>
      <c r="D2" s="625" t="s">
        <v>89</v>
      </c>
      <c r="E2" s="626"/>
      <c r="F2" s="626"/>
      <c r="G2" s="626"/>
      <c r="H2" s="626"/>
      <c r="I2" s="626"/>
      <c r="J2" s="626"/>
      <c r="K2" s="627" t="s">
        <v>88</v>
      </c>
      <c r="L2" s="627"/>
      <c r="M2" s="628" t="s">
        <v>79</v>
      </c>
      <c r="N2" s="628"/>
      <c r="O2" s="628"/>
      <c r="P2" s="628"/>
      <c r="Q2" s="629" t="s">
        <v>137</v>
      </c>
    </row>
    <row r="3" spans="1:17" ht="30" customHeight="1" x14ac:dyDescent="0.2">
      <c r="A3" s="624"/>
      <c r="B3" s="624"/>
      <c r="C3" s="624"/>
      <c r="D3" s="626"/>
      <c r="E3" s="626"/>
      <c r="F3" s="626"/>
      <c r="G3" s="626"/>
      <c r="H3" s="626"/>
      <c r="I3" s="626"/>
      <c r="J3" s="626"/>
      <c r="K3" s="627"/>
      <c r="L3" s="627"/>
      <c r="M3" s="628"/>
      <c r="N3" s="628"/>
      <c r="O3" s="628"/>
      <c r="P3" s="628"/>
      <c r="Q3" s="629"/>
    </row>
    <row r="4" spans="1:17" x14ac:dyDescent="0.2">
      <c r="A4" s="630" t="s">
        <v>35</v>
      </c>
      <c r="B4" s="631" t="s">
        <v>36</v>
      </c>
      <c r="C4" s="631" t="s">
        <v>29</v>
      </c>
      <c r="D4" s="632" t="s">
        <v>41</v>
      </c>
      <c r="E4" s="632" t="s">
        <v>0</v>
      </c>
      <c r="F4" s="632" t="s">
        <v>4</v>
      </c>
      <c r="G4" s="632" t="s">
        <v>11</v>
      </c>
      <c r="H4" s="632" t="s">
        <v>127</v>
      </c>
      <c r="I4" s="632" t="s">
        <v>84</v>
      </c>
      <c r="J4" s="632" t="s">
        <v>87</v>
      </c>
      <c r="K4" s="633" t="s">
        <v>85</v>
      </c>
      <c r="L4" s="634" t="s">
        <v>86</v>
      </c>
      <c r="M4" s="635" t="s">
        <v>1475</v>
      </c>
      <c r="N4" s="635" t="s">
        <v>1476</v>
      </c>
      <c r="O4" s="636" t="s">
        <v>1477</v>
      </c>
      <c r="P4" s="636" t="s">
        <v>1478</v>
      </c>
      <c r="Q4" s="629"/>
    </row>
    <row r="5" spans="1:17" ht="35.25" customHeight="1" x14ac:dyDescent="0.2">
      <c r="A5" s="630"/>
      <c r="B5" s="631"/>
      <c r="C5" s="631"/>
      <c r="D5" s="632"/>
      <c r="E5" s="632"/>
      <c r="F5" s="632"/>
      <c r="G5" s="632"/>
      <c r="H5" s="632"/>
      <c r="I5" s="632"/>
      <c r="J5" s="632"/>
      <c r="K5" s="633"/>
      <c r="L5" s="634"/>
      <c r="M5" s="635"/>
      <c r="N5" s="635"/>
      <c r="O5" s="636"/>
      <c r="P5" s="636"/>
      <c r="Q5" s="629"/>
    </row>
    <row r="6" spans="1:17" x14ac:dyDescent="0.2">
      <c r="A6" s="637" t="s">
        <v>150</v>
      </c>
      <c r="B6" s="637"/>
      <c r="C6" s="637"/>
      <c r="D6" s="637"/>
      <c r="E6" s="637" t="s">
        <v>75</v>
      </c>
      <c r="F6" s="637"/>
      <c r="G6" s="638"/>
      <c r="H6" s="639">
        <f>H7+H11</f>
        <v>608</v>
      </c>
      <c r="I6" s="638"/>
      <c r="J6" s="639">
        <f>J7+J11</f>
        <v>208</v>
      </c>
      <c r="K6" s="639">
        <f>K7+K11</f>
        <v>304</v>
      </c>
      <c r="L6" s="640">
        <f>L7+L11</f>
        <v>104</v>
      </c>
      <c r="M6" s="639">
        <f>M7+M11</f>
        <v>104</v>
      </c>
      <c r="N6" s="641">
        <f>AVERAGE(N7,N11)</f>
        <v>0.5</v>
      </c>
      <c r="O6" s="641">
        <f>AVERAGE(O7,O11)</f>
        <v>0.5</v>
      </c>
      <c r="P6" s="641">
        <f>AVERAGE(P7,P11)</f>
        <v>0.5</v>
      </c>
      <c r="Q6" s="642" t="s">
        <v>1479</v>
      </c>
    </row>
    <row r="7" spans="1:17" ht="48" x14ac:dyDescent="0.2">
      <c r="A7" s="643" t="s">
        <v>1480</v>
      </c>
      <c r="B7" s="643" t="s">
        <v>1481</v>
      </c>
      <c r="C7" s="643" t="s">
        <v>28</v>
      </c>
      <c r="D7" s="643" t="s">
        <v>1482</v>
      </c>
      <c r="E7" s="644">
        <v>1</v>
      </c>
      <c r="F7" s="645" t="s">
        <v>1483</v>
      </c>
      <c r="G7" s="646" t="s">
        <v>2</v>
      </c>
      <c r="H7" s="639">
        <f>SUM(H8:H10)</f>
        <v>600</v>
      </c>
      <c r="I7" s="644" t="s">
        <v>1484</v>
      </c>
      <c r="J7" s="644">
        <f>AVERAGE(H8:H10)</f>
        <v>200</v>
      </c>
      <c r="K7" s="639">
        <f>SUM(K8:K10)</f>
        <v>300</v>
      </c>
      <c r="L7" s="647">
        <f>AVERAGE(K8:K10)</f>
        <v>100</v>
      </c>
      <c r="M7" s="639">
        <f>+J7-L7</f>
        <v>100</v>
      </c>
      <c r="N7" s="648">
        <f>+K7/H7</f>
        <v>0.5</v>
      </c>
      <c r="O7" s="648">
        <f>+L7/J7</f>
        <v>0.5</v>
      </c>
      <c r="P7" s="648">
        <f>(N7+O7)/2</f>
        <v>0.5</v>
      </c>
      <c r="Q7" s="642"/>
    </row>
    <row r="8" spans="1:17" ht="36" x14ac:dyDescent="0.2">
      <c r="A8" s="643"/>
      <c r="B8" s="643"/>
      <c r="C8" s="643"/>
      <c r="D8" s="643"/>
      <c r="E8" s="245" t="s">
        <v>31</v>
      </c>
      <c r="F8" s="649" t="s">
        <v>1485</v>
      </c>
      <c r="G8" s="34" t="s">
        <v>2</v>
      </c>
      <c r="H8" s="292">
        <v>200</v>
      </c>
      <c r="I8" s="36" t="s">
        <v>1486</v>
      </c>
      <c r="J8" s="650" t="s">
        <v>28</v>
      </c>
      <c r="K8" s="36">
        <v>100</v>
      </c>
      <c r="L8" s="650" t="s">
        <v>55</v>
      </c>
      <c r="M8" s="650"/>
      <c r="N8" s="650"/>
      <c r="O8" s="650"/>
      <c r="P8" s="650"/>
      <c r="Q8" s="642"/>
    </row>
    <row r="9" spans="1:17" ht="24" x14ac:dyDescent="0.2">
      <c r="A9" s="643"/>
      <c r="B9" s="643"/>
      <c r="C9" s="643"/>
      <c r="D9" s="643"/>
      <c r="E9" s="245" t="s">
        <v>26</v>
      </c>
      <c r="F9" s="41" t="s">
        <v>1487</v>
      </c>
      <c r="G9" s="34" t="s">
        <v>2</v>
      </c>
      <c r="H9" s="292">
        <v>200</v>
      </c>
      <c r="I9" s="36" t="s">
        <v>1484</v>
      </c>
      <c r="J9" s="650"/>
      <c r="K9" s="36">
        <v>100</v>
      </c>
      <c r="L9" s="650"/>
      <c r="M9" s="650"/>
      <c r="N9" s="650"/>
      <c r="O9" s="650"/>
      <c r="P9" s="650"/>
      <c r="Q9" s="642"/>
    </row>
    <row r="10" spans="1:17" ht="48" x14ac:dyDescent="0.2">
      <c r="A10" s="643"/>
      <c r="B10" s="643"/>
      <c r="C10" s="643"/>
      <c r="D10" s="643"/>
      <c r="E10" s="245" t="s">
        <v>27</v>
      </c>
      <c r="F10" s="651" t="s">
        <v>1488</v>
      </c>
      <c r="G10" s="34" t="s">
        <v>2</v>
      </c>
      <c r="H10" s="292">
        <v>200</v>
      </c>
      <c r="I10" s="36" t="s">
        <v>1484</v>
      </c>
      <c r="J10" s="650"/>
      <c r="K10" s="36">
        <v>100</v>
      </c>
      <c r="L10" s="650"/>
      <c r="M10" s="650"/>
      <c r="N10" s="650"/>
      <c r="O10" s="650"/>
      <c r="P10" s="650"/>
      <c r="Q10" s="642"/>
    </row>
    <row r="11" spans="1:17" ht="36" x14ac:dyDescent="0.2">
      <c r="A11" s="652" t="s">
        <v>1480</v>
      </c>
      <c r="B11" s="652" t="s">
        <v>1481</v>
      </c>
      <c r="C11" s="652" t="s">
        <v>28</v>
      </c>
      <c r="D11" s="643" t="s">
        <v>1482</v>
      </c>
      <c r="E11" s="644">
        <v>2</v>
      </c>
      <c r="F11" s="653" t="s">
        <v>1489</v>
      </c>
      <c r="G11" s="646" t="s">
        <v>2</v>
      </c>
      <c r="H11" s="639">
        <f>SUM(H12:H16)</f>
        <v>8</v>
      </c>
      <c r="I11" s="654" t="s">
        <v>393</v>
      </c>
      <c r="J11" s="654">
        <f>H11</f>
        <v>8</v>
      </c>
      <c r="K11" s="639">
        <f>SUM(K12:K16)</f>
        <v>4</v>
      </c>
      <c r="L11" s="655">
        <f>SUM(K12:K16)</f>
        <v>4</v>
      </c>
      <c r="M11" s="639">
        <f>+J11-L11</f>
        <v>4</v>
      </c>
      <c r="N11" s="648">
        <f>+K11/H11</f>
        <v>0.5</v>
      </c>
      <c r="O11" s="648">
        <f>+L11/J11</f>
        <v>0.5</v>
      </c>
      <c r="P11" s="648">
        <f>(N11+O11)/2</f>
        <v>0.5</v>
      </c>
      <c r="Q11" s="642" t="s">
        <v>1490</v>
      </c>
    </row>
    <row r="12" spans="1:17" ht="48" x14ac:dyDescent="0.2">
      <c r="A12" s="652"/>
      <c r="B12" s="652"/>
      <c r="C12" s="652"/>
      <c r="D12" s="643"/>
      <c r="E12" s="245" t="s">
        <v>70</v>
      </c>
      <c r="F12" s="81" t="s">
        <v>1491</v>
      </c>
      <c r="G12" s="34" t="s">
        <v>2</v>
      </c>
      <c r="H12" s="36">
        <v>1</v>
      </c>
      <c r="I12" s="36" t="s">
        <v>1492</v>
      </c>
      <c r="J12" s="650" t="s">
        <v>28</v>
      </c>
      <c r="K12" s="36">
        <v>0.5</v>
      </c>
      <c r="L12" s="650" t="s">
        <v>55</v>
      </c>
      <c r="M12" s="650"/>
      <c r="N12" s="650"/>
      <c r="O12" s="650"/>
      <c r="P12" s="650"/>
      <c r="Q12" s="642"/>
    </row>
    <row r="13" spans="1:17" ht="60" x14ac:dyDescent="0.2">
      <c r="A13" s="652"/>
      <c r="B13" s="652"/>
      <c r="C13" s="652"/>
      <c r="D13" s="643"/>
      <c r="E13" s="245" t="s">
        <v>71</v>
      </c>
      <c r="F13" s="81" t="s">
        <v>1493</v>
      </c>
      <c r="G13" s="34" t="s">
        <v>2</v>
      </c>
      <c r="H13" s="36">
        <v>2</v>
      </c>
      <c r="I13" s="36" t="s">
        <v>1494</v>
      </c>
      <c r="J13" s="650"/>
      <c r="K13" s="36">
        <v>1</v>
      </c>
      <c r="L13" s="650"/>
      <c r="M13" s="650"/>
      <c r="N13" s="650"/>
      <c r="O13" s="650"/>
      <c r="P13" s="650"/>
      <c r="Q13" s="642"/>
    </row>
    <row r="14" spans="1:17" ht="48" x14ac:dyDescent="0.2">
      <c r="A14" s="652"/>
      <c r="B14" s="652"/>
      <c r="C14" s="652"/>
      <c r="D14" s="643"/>
      <c r="E14" s="245" t="s">
        <v>72</v>
      </c>
      <c r="F14" s="81" t="s">
        <v>1495</v>
      </c>
      <c r="G14" s="34" t="s">
        <v>465</v>
      </c>
      <c r="H14" s="36">
        <v>2</v>
      </c>
      <c r="I14" s="36" t="s">
        <v>1496</v>
      </c>
      <c r="J14" s="650"/>
      <c r="K14" s="36">
        <v>1</v>
      </c>
      <c r="L14" s="650"/>
      <c r="M14" s="650"/>
      <c r="N14" s="650"/>
      <c r="O14" s="650"/>
      <c r="P14" s="650"/>
      <c r="Q14" s="642"/>
    </row>
    <row r="15" spans="1:17" ht="60" x14ac:dyDescent="0.2">
      <c r="A15" s="652"/>
      <c r="B15" s="652"/>
      <c r="C15" s="652"/>
      <c r="D15" s="643"/>
      <c r="E15" s="245" t="s">
        <v>73</v>
      </c>
      <c r="F15" s="81" t="s">
        <v>1497</v>
      </c>
      <c r="G15" s="34" t="s">
        <v>465</v>
      </c>
      <c r="H15" s="36">
        <v>2</v>
      </c>
      <c r="I15" s="36" t="s">
        <v>1498</v>
      </c>
      <c r="J15" s="650"/>
      <c r="K15" s="36">
        <v>1</v>
      </c>
      <c r="L15" s="650"/>
      <c r="M15" s="650"/>
      <c r="N15" s="650"/>
      <c r="O15" s="650"/>
      <c r="P15" s="650"/>
      <c r="Q15" s="642"/>
    </row>
    <row r="16" spans="1:17" ht="48" x14ac:dyDescent="0.2">
      <c r="A16" s="652"/>
      <c r="B16" s="652"/>
      <c r="C16" s="652"/>
      <c r="D16" s="643"/>
      <c r="E16" s="245" t="s">
        <v>74</v>
      </c>
      <c r="F16" s="81" t="s">
        <v>1499</v>
      </c>
      <c r="G16" s="34" t="s">
        <v>2</v>
      </c>
      <c r="H16" s="36">
        <v>1</v>
      </c>
      <c r="I16" s="36" t="s">
        <v>1500</v>
      </c>
      <c r="J16" s="650"/>
      <c r="K16" s="36">
        <v>0.5</v>
      </c>
      <c r="L16" s="650"/>
      <c r="M16" s="650"/>
      <c r="N16" s="650"/>
      <c r="O16" s="650"/>
      <c r="P16" s="650"/>
      <c r="Q16" s="642"/>
    </row>
    <row r="17" spans="1:17" ht="48" x14ac:dyDescent="0.2">
      <c r="A17" s="643"/>
      <c r="B17" s="643"/>
      <c r="C17" s="643"/>
      <c r="D17" s="643" t="s">
        <v>1501</v>
      </c>
      <c r="E17" s="644">
        <v>1</v>
      </c>
      <c r="F17" s="656" t="s">
        <v>1502</v>
      </c>
      <c r="G17" s="644"/>
      <c r="H17" s="639">
        <v>4</v>
      </c>
      <c r="I17" s="644" t="s">
        <v>1503</v>
      </c>
      <c r="J17" s="644">
        <v>1</v>
      </c>
      <c r="K17" s="639">
        <f>SUM(K18:K21)</f>
        <v>0</v>
      </c>
      <c r="L17" s="657" t="s">
        <v>1504</v>
      </c>
      <c r="M17" s="639" t="e">
        <f>+J17-L17</f>
        <v>#VALUE!</v>
      </c>
      <c r="N17" s="648">
        <f>+K17/H17</f>
        <v>0</v>
      </c>
      <c r="O17" s="648" t="e">
        <f>+L17/J17</f>
        <v>#VALUE!</v>
      </c>
      <c r="P17" s="648" t="e">
        <f>(N17+O17)/2</f>
        <v>#VALUE!</v>
      </c>
      <c r="Q17" s="642"/>
    </row>
    <row r="18" spans="1:17" ht="48" x14ac:dyDescent="0.2">
      <c r="A18" s="643"/>
      <c r="B18" s="643"/>
      <c r="C18" s="643"/>
      <c r="D18" s="643"/>
      <c r="E18" s="245" t="s">
        <v>31</v>
      </c>
      <c r="F18" s="658" t="s">
        <v>1505</v>
      </c>
      <c r="G18" s="644" t="s">
        <v>2</v>
      </c>
      <c r="H18" s="644">
        <v>1</v>
      </c>
      <c r="I18" s="36" t="s">
        <v>1506</v>
      </c>
      <c r="J18" s="659" t="s">
        <v>28</v>
      </c>
      <c r="K18" s="36" t="s">
        <v>1504</v>
      </c>
      <c r="L18" s="650" t="s">
        <v>55</v>
      </c>
      <c r="M18" s="650"/>
      <c r="N18" s="650"/>
      <c r="O18" s="650"/>
      <c r="P18" s="650"/>
      <c r="Q18" s="642"/>
    </row>
    <row r="19" spans="1:17" ht="36" x14ac:dyDescent="0.2">
      <c r="A19" s="643"/>
      <c r="B19" s="643"/>
      <c r="C19" s="643"/>
      <c r="D19" s="643"/>
      <c r="E19" s="245" t="s">
        <v>26</v>
      </c>
      <c r="F19" s="658" t="s">
        <v>1507</v>
      </c>
      <c r="G19" s="644" t="s">
        <v>2</v>
      </c>
      <c r="H19" s="644">
        <v>1</v>
      </c>
      <c r="I19" s="36" t="s">
        <v>1508</v>
      </c>
      <c r="J19" s="659"/>
      <c r="K19" s="36" t="s">
        <v>1504</v>
      </c>
      <c r="L19" s="650"/>
      <c r="M19" s="650"/>
      <c r="N19" s="650"/>
      <c r="O19" s="650"/>
      <c r="P19" s="650"/>
      <c r="Q19" s="642"/>
    </row>
    <row r="20" spans="1:17" ht="36" x14ac:dyDescent="0.2">
      <c r="A20" s="643"/>
      <c r="B20" s="643"/>
      <c r="C20" s="643"/>
      <c r="D20" s="643"/>
      <c r="E20" s="245">
        <v>1.3</v>
      </c>
      <c r="F20" s="649" t="s">
        <v>1509</v>
      </c>
      <c r="G20" s="644" t="s">
        <v>2</v>
      </c>
      <c r="H20" s="644">
        <v>1</v>
      </c>
      <c r="I20" s="36" t="s">
        <v>1510</v>
      </c>
      <c r="J20" s="659"/>
      <c r="K20" s="36"/>
      <c r="L20" s="650"/>
      <c r="M20" s="650"/>
      <c r="N20" s="650"/>
      <c r="O20" s="650"/>
      <c r="P20" s="650"/>
      <c r="Q20" s="642"/>
    </row>
    <row r="21" spans="1:17" ht="60" x14ac:dyDescent="0.2">
      <c r="A21" s="643"/>
      <c r="B21" s="643"/>
      <c r="C21" s="643"/>
      <c r="D21" s="643"/>
      <c r="E21" s="245">
        <v>1.4</v>
      </c>
      <c r="F21" s="658" t="s">
        <v>1511</v>
      </c>
      <c r="G21" s="644" t="s">
        <v>2</v>
      </c>
      <c r="H21" s="644">
        <v>1</v>
      </c>
      <c r="I21" s="36" t="s">
        <v>1512</v>
      </c>
      <c r="J21" s="659"/>
      <c r="K21" s="36" t="s">
        <v>1504</v>
      </c>
      <c r="L21" s="650"/>
      <c r="M21" s="650"/>
      <c r="N21" s="650"/>
      <c r="O21" s="650"/>
      <c r="P21" s="650"/>
      <c r="Q21" s="642"/>
    </row>
    <row r="22" spans="1:17" ht="48" x14ac:dyDescent="0.2">
      <c r="A22" s="660"/>
      <c r="B22" s="660"/>
      <c r="C22" s="660"/>
      <c r="D22" s="661" t="s">
        <v>1501</v>
      </c>
      <c r="E22" s="662">
        <v>2</v>
      </c>
      <c r="F22" s="663" t="s">
        <v>1513</v>
      </c>
      <c r="G22" s="664"/>
      <c r="H22" s="644"/>
      <c r="I22" s="36" t="s">
        <v>741</v>
      </c>
      <c r="J22" s="665"/>
      <c r="K22" s="36"/>
      <c r="L22" s="666"/>
      <c r="M22" s="666"/>
      <c r="N22" s="666"/>
      <c r="O22" s="666"/>
      <c r="P22" s="666"/>
      <c r="Q22" s="667"/>
    </row>
    <row r="23" spans="1:17" ht="38.25" x14ac:dyDescent="0.2">
      <c r="A23" s="660"/>
      <c r="B23" s="660"/>
      <c r="C23" s="660"/>
      <c r="D23" s="668"/>
      <c r="E23" s="669" t="s">
        <v>70</v>
      </c>
      <c r="F23" s="670" t="s">
        <v>1514</v>
      </c>
      <c r="G23" s="664" t="s">
        <v>3</v>
      </c>
      <c r="H23" s="644">
        <v>4</v>
      </c>
      <c r="I23" s="36" t="s">
        <v>875</v>
      </c>
      <c r="J23" s="665"/>
      <c r="K23" s="36">
        <v>2</v>
      </c>
      <c r="L23" s="666"/>
      <c r="M23" s="666"/>
      <c r="N23" s="666"/>
      <c r="O23" s="666"/>
      <c r="P23" s="666"/>
      <c r="Q23" s="667" t="s">
        <v>1515</v>
      </c>
    </row>
    <row r="24" spans="1:17" ht="72" x14ac:dyDescent="0.2">
      <c r="A24" s="660"/>
      <c r="B24" s="660"/>
      <c r="C24" s="660"/>
      <c r="D24" s="668"/>
      <c r="E24" s="669" t="s">
        <v>72</v>
      </c>
      <c r="F24" s="671" t="s">
        <v>1516</v>
      </c>
      <c r="G24" s="664" t="s">
        <v>3</v>
      </c>
      <c r="H24" s="644">
        <v>4</v>
      </c>
      <c r="I24" s="36" t="s">
        <v>875</v>
      </c>
      <c r="J24" s="665"/>
      <c r="K24" s="36">
        <v>2</v>
      </c>
      <c r="L24" s="666"/>
      <c r="M24" s="666"/>
      <c r="N24" s="666"/>
      <c r="O24" s="666"/>
      <c r="P24" s="666"/>
      <c r="Q24" s="667" t="s">
        <v>1517</v>
      </c>
    </row>
    <row r="25" spans="1:17" ht="48" x14ac:dyDescent="0.2">
      <c r="A25" s="660"/>
      <c r="B25" s="660"/>
      <c r="C25" s="660"/>
      <c r="D25" s="668"/>
      <c r="E25" s="669" t="s">
        <v>73</v>
      </c>
      <c r="F25" s="672" t="s">
        <v>1518</v>
      </c>
      <c r="G25" s="664" t="s">
        <v>3</v>
      </c>
      <c r="H25" s="644">
        <v>4</v>
      </c>
      <c r="I25" s="36" t="s">
        <v>875</v>
      </c>
      <c r="J25" s="665"/>
      <c r="K25" s="36">
        <v>2</v>
      </c>
      <c r="L25" s="666"/>
      <c r="M25" s="666"/>
      <c r="N25" s="666"/>
      <c r="O25" s="666"/>
      <c r="P25" s="666"/>
      <c r="Q25" s="667" t="s">
        <v>1519</v>
      </c>
    </row>
    <row r="26" spans="1:17" ht="60" x14ac:dyDescent="0.2">
      <c r="A26" s="660"/>
      <c r="B26" s="660"/>
      <c r="C26" s="660"/>
      <c r="D26" s="668"/>
      <c r="E26" s="669" t="s">
        <v>74</v>
      </c>
      <c r="F26" s="673" t="s">
        <v>1520</v>
      </c>
      <c r="G26" s="664" t="s">
        <v>3</v>
      </c>
      <c r="H26" s="644">
        <v>4</v>
      </c>
      <c r="I26" s="36" t="s">
        <v>875</v>
      </c>
      <c r="J26" s="665"/>
      <c r="K26" s="36">
        <v>2</v>
      </c>
      <c r="L26" s="666"/>
      <c r="M26" s="666"/>
      <c r="N26" s="666"/>
      <c r="O26" s="666"/>
      <c r="P26" s="666"/>
      <c r="Q26" s="667" t="s">
        <v>1521</v>
      </c>
    </row>
    <row r="27" spans="1:17" ht="36" x14ac:dyDescent="0.2">
      <c r="A27" s="660"/>
      <c r="B27" s="660"/>
      <c r="C27" s="660"/>
      <c r="D27" s="668"/>
      <c r="E27" s="669" t="s">
        <v>460</v>
      </c>
      <c r="F27" s="670" t="s">
        <v>1522</v>
      </c>
      <c r="G27" s="664" t="s">
        <v>3</v>
      </c>
      <c r="H27" s="644">
        <v>4</v>
      </c>
      <c r="I27" s="36" t="s">
        <v>875</v>
      </c>
      <c r="J27" s="665"/>
      <c r="K27" s="36">
        <v>2</v>
      </c>
      <c r="L27" s="666"/>
      <c r="M27" s="666"/>
      <c r="N27" s="666"/>
      <c r="O27" s="666"/>
      <c r="P27" s="666"/>
      <c r="Q27" s="667" t="s">
        <v>1523</v>
      </c>
    </row>
    <row r="28" spans="1:17" ht="63.75" x14ac:dyDescent="0.2">
      <c r="A28" s="660"/>
      <c r="B28" s="660"/>
      <c r="C28" s="660"/>
      <c r="D28" s="668"/>
      <c r="E28" s="669" t="s">
        <v>463</v>
      </c>
      <c r="F28" s="674" t="s">
        <v>1524</v>
      </c>
      <c r="G28" s="664" t="s">
        <v>802</v>
      </c>
      <c r="H28" s="644">
        <v>2</v>
      </c>
      <c r="I28" s="36" t="s">
        <v>875</v>
      </c>
      <c r="J28" s="665"/>
      <c r="K28" s="36">
        <v>2</v>
      </c>
      <c r="L28" s="666"/>
      <c r="M28" s="666"/>
      <c r="N28" s="666"/>
      <c r="O28" s="666"/>
      <c r="P28" s="666"/>
      <c r="Q28" s="667" t="s">
        <v>1525</v>
      </c>
    </row>
    <row r="29" spans="1:17" ht="63.75" x14ac:dyDescent="0.2">
      <c r="A29" s="660"/>
      <c r="B29" s="660"/>
      <c r="C29" s="660"/>
      <c r="D29" s="668"/>
      <c r="E29" s="669" t="s">
        <v>467</v>
      </c>
      <c r="F29" s="674" t="s">
        <v>1526</v>
      </c>
      <c r="G29" s="664" t="s">
        <v>3</v>
      </c>
      <c r="H29" s="644">
        <v>4</v>
      </c>
      <c r="I29" s="36" t="s">
        <v>875</v>
      </c>
      <c r="J29" s="665"/>
      <c r="K29" s="36">
        <v>2</v>
      </c>
      <c r="L29" s="666"/>
      <c r="M29" s="666"/>
      <c r="N29" s="666"/>
      <c r="O29" s="666"/>
      <c r="P29" s="666"/>
      <c r="Q29" s="667" t="s">
        <v>1527</v>
      </c>
    </row>
    <row r="30" spans="1:17" ht="36" x14ac:dyDescent="0.2">
      <c r="A30" s="292"/>
      <c r="B30" s="292"/>
      <c r="C30" s="292"/>
      <c r="D30" s="661" t="s">
        <v>1501</v>
      </c>
      <c r="E30" s="675">
        <v>3</v>
      </c>
      <c r="F30" s="676" t="s">
        <v>1528</v>
      </c>
      <c r="G30" s="644"/>
      <c r="H30" s="639"/>
      <c r="I30" s="644" t="s">
        <v>1529</v>
      </c>
      <c r="J30" s="665"/>
      <c r="K30" s="36"/>
      <c r="L30" s="666"/>
      <c r="M30" s="666"/>
      <c r="N30" s="666"/>
      <c r="O30" s="666"/>
      <c r="P30" s="666"/>
      <c r="Q30" s="667"/>
    </row>
    <row r="31" spans="1:17" ht="36" x14ac:dyDescent="0.2">
      <c r="A31" s="292"/>
      <c r="B31" s="292"/>
      <c r="C31" s="292"/>
      <c r="D31" s="668"/>
      <c r="E31" s="245" t="s">
        <v>54</v>
      </c>
      <c r="F31" s="677" t="s">
        <v>1530</v>
      </c>
      <c r="G31" s="644" t="s">
        <v>2</v>
      </c>
      <c r="H31" s="292">
        <v>1</v>
      </c>
      <c r="I31" s="36" t="s">
        <v>1531</v>
      </c>
      <c r="J31" s="665"/>
      <c r="K31" s="36"/>
      <c r="L31" s="666"/>
      <c r="M31" s="666"/>
      <c r="N31" s="666"/>
      <c r="O31" s="666"/>
      <c r="P31" s="666"/>
      <c r="Q31" s="667" t="s">
        <v>1532</v>
      </c>
    </row>
    <row r="32" spans="1:17" ht="36" x14ac:dyDescent="0.2">
      <c r="A32" s="292"/>
      <c r="B32" s="292"/>
      <c r="C32" s="292"/>
      <c r="D32" s="668"/>
      <c r="E32" s="245" t="s">
        <v>50</v>
      </c>
      <c r="F32" s="677" t="s">
        <v>1533</v>
      </c>
      <c r="G32" s="644" t="s">
        <v>3</v>
      </c>
      <c r="H32" s="292">
        <v>4</v>
      </c>
      <c r="I32" s="36" t="s">
        <v>875</v>
      </c>
      <c r="J32" s="665"/>
      <c r="K32" s="36">
        <v>2</v>
      </c>
      <c r="L32" s="666"/>
      <c r="M32" s="666"/>
      <c r="N32" s="666"/>
      <c r="O32" s="666"/>
      <c r="P32" s="666"/>
      <c r="Q32" s="667" t="s">
        <v>1534</v>
      </c>
    </row>
    <row r="33" spans="1:17" ht="72" x14ac:dyDescent="0.2">
      <c r="A33" s="292"/>
      <c r="B33" s="292"/>
      <c r="C33" s="292"/>
      <c r="D33" s="668"/>
      <c r="E33" s="245" t="s">
        <v>47</v>
      </c>
      <c r="F33" s="677" t="s">
        <v>1535</v>
      </c>
      <c r="G33" s="644" t="s">
        <v>3</v>
      </c>
      <c r="H33" s="292">
        <v>4</v>
      </c>
      <c r="I33" s="36" t="s">
        <v>875</v>
      </c>
      <c r="J33" s="665"/>
      <c r="K33" s="36">
        <v>2</v>
      </c>
      <c r="L33" s="666"/>
      <c r="M33" s="666"/>
      <c r="N33" s="666"/>
      <c r="O33" s="666"/>
      <c r="P33" s="666"/>
      <c r="Q33" s="667" t="s">
        <v>1536</v>
      </c>
    </row>
    <row r="34" spans="1:17" ht="48" x14ac:dyDescent="0.2">
      <c r="A34" s="292"/>
      <c r="B34" s="292"/>
      <c r="C34" s="292"/>
      <c r="D34" s="668"/>
      <c r="E34" s="245" t="s">
        <v>48</v>
      </c>
      <c r="F34" s="672" t="s">
        <v>1537</v>
      </c>
      <c r="G34" s="644" t="s">
        <v>2</v>
      </c>
      <c r="H34" s="292">
        <v>1</v>
      </c>
      <c r="I34" s="36" t="s">
        <v>741</v>
      </c>
      <c r="J34" s="665"/>
      <c r="K34" s="36">
        <v>0</v>
      </c>
      <c r="L34" s="666"/>
      <c r="M34" s="666"/>
      <c r="N34" s="666"/>
      <c r="O34" s="666"/>
      <c r="P34" s="666"/>
      <c r="Q34" s="667" t="s">
        <v>1538</v>
      </c>
    </row>
    <row r="35" spans="1:17" ht="48" x14ac:dyDescent="0.2">
      <c r="A35" s="292"/>
      <c r="B35" s="292"/>
      <c r="C35" s="292"/>
      <c r="D35" s="668"/>
      <c r="E35" s="245" t="s">
        <v>480</v>
      </c>
      <c r="F35" s="649" t="s">
        <v>1539</v>
      </c>
      <c r="G35" s="644" t="s">
        <v>2</v>
      </c>
      <c r="H35" s="639">
        <v>1</v>
      </c>
      <c r="I35" s="36" t="s">
        <v>741</v>
      </c>
      <c r="J35" s="665"/>
      <c r="K35" s="36">
        <v>0</v>
      </c>
      <c r="L35" s="666"/>
      <c r="M35" s="666"/>
      <c r="N35" s="666"/>
      <c r="O35" s="666"/>
      <c r="P35" s="666"/>
      <c r="Q35" s="667" t="s">
        <v>1540</v>
      </c>
    </row>
    <row r="36" spans="1:17" ht="36" x14ac:dyDescent="0.2">
      <c r="A36" s="292"/>
      <c r="B36" s="292"/>
      <c r="C36" s="292"/>
      <c r="D36" s="668"/>
      <c r="E36" s="245" t="s">
        <v>483</v>
      </c>
      <c r="F36" s="678" t="s">
        <v>1541</v>
      </c>
      <c r="G36" s="644" t="s">
        <v>3</v>
      </c>
      <c r="H36" s="292">
        <v>4</v>
      </c>
      <c r="I36" s="36" t="s">
        <v>143</v>
      </c>
      <c r="J36" s="665"/>
      <c r="K36" s="36">
        <v>2</v>
      </c>
      <c r="L36" s="666"/>
      <c r="M36" s="666"/>
      <c r="N36" s="666"/>
      <c r="O36" s="666"/>
      <c r="P36" s="666"/>
      <c r="Q36" s="667" t="s">
        <v>1542</v>
      </c>
    </row>
    <row r="37" spans="1:17" ht="24" x14ac:dyDescent="0.2">
      <c r="A37" s="292"/>
      <c r="B37" s="292"/>
      <c r="C37" s="292"/>
      <c r="D37" s="668"/>
      <c r="E37" s="245" t="s">
        <v>486</v>
      </c>
      <c r="F37" s="672" t="s">
        <v>1543</v>
      </c>
      <c r="G37" s="644" t="s">
        <v>3</v>
      </c>
      <c r="H37" s="292">
        <v>4</v>
      </c>
      <c r="I37" s="36" t="s">
        <v>143</v>
      </c>
      <c r="J37" s="665"/>
      <c r="K37" s="36">
        <v>2</v>
      </c>
      <c r="L37" s="666"/>
      <c r="M37" s="666"/>
      <c r="N37" s="666"/>
      <c r="O37" s="666"/>
      <c r="P37" s="666"/>
      <c r="Q37" s="667" t="s">
        <v>1544</v>
      </c>
    </row>
    <row r="38" spans="1:17" ht="36" x14ac:dyDescent="0.2">
      <c r="A38" s="292"/>
      <c r="B38" s="292"/>
      <c r="C38" s="292"/>
      <c r="D38" s="668"/>
      <c r="E38" s="669">
        <v>3.9</v>
      </c>
      <c r="F38" s="672" t="s">
        <v>1545</v>
      </c>
      <c r="G38" s="644" t="s">
        <v>3</v>
      </c>
      <c r="H38" s="292">
        <v>4</v>
      </c>
      <c r="I38" s="36" t="s">
        <v>393</v>
      </c>
      <c r="J38" s="665"/>
      <c r="K38" s="36">
        <v>2</v>
      </c>
      <c r="L38" s="666"/>
      <c r="M38" s="666"/>
      <c r="N38" s="666"/>
      <c r="O38" s="666"/>
      <c r="P38" s="666"/>
      <c r="Q38" s="667" t="s">
        <v>1546</v>
      </c>
    </row>
    <row r="39" spans="1:17" ht="48" x14ac:dyDescent="0.2">
      <c r="A39" s="292"/>
      <c r="B39" s="292"/>
      <c r="C39" s="292"/>
      <c r="D39" s="668"/>
      <c r="E39" s="669" t="s">
        <v>935</v>
      </c>
      <c r="F39" s="672" t="s">
        <v>1547</v>
      </c>
      <c r="G39" s="644" t="s">
        <v>3</v>
      </c>
      <c r="H39" s="292">
        <v>4</v>
      </c>
      <c r="I39" s="36" t="s">
        <v>741</v>
      </c>
      <c r="J39" s="665"/>
      <c r="K39" s="36">
        <v>2</v>
      </c>
      <c r="L39" s="666"/>
      <c r="M39" s="666"/>
      <c r="N39" s="666"/>
      <c r="O39" s="666"/>
      <c r="P39" s="666"/>
      <c r="Q39" s="667" t="s">
        <v>1548</v>
      </c>
    </row>
    <row r="40" spans="1:17" ht="48" x14ac:dyDescent="0.2">
      <c r="A40" s="292"/>
      <c r="B40" s="292"/>
      <c r="C40" s="292"/>
      <c r="D40" s="668"/>
      <c r="E40" s="679">
        <v>3.11</v>
      </c>
      <c r="F40" s="680" t="s">
        <v>1549</v>
      </c>
      <c r="G40" s="644" t="s">
        <v>3</v>
      </c>
      <c r="H40" s="292">
        <v>4</v>
      </c>
      <c r="I40" s="36" t="s">
        <v>741</v>
      </c>
      <c r="J40" s="665"/>
      <c r="K40" s="36">
        <v>2</v>
      </c>
      <c r="L40" s="666"/>
      <c r="M40" s="666"/>
      <c r="N40" s="666"/>
      <c r="O40" s="666"/>
      <c r="P40" s="666"/>
      <c r="Q40" s="667" t="s">
        <v>1550</v>
      </c>
    </row>
    <row r="41" spans="1:17" ht="24" x14ac:dyDescent="0.2">
      <c r="A41" s="292"/>
      <c r="B41" s="292"/>
      <c r="C41" s="292"/>
      <c r="D41" s="668"/>
      <c r="E41" s="679" t="s">
        <v>1551</v>
      </c>
      <c r="F41" s="680" t="s">
        <v>1552</v>
      </c>
      <c r="G41" s="644" t="s">
        <v>3</v>
      </c>
      <c r="H41" s="292">
        <v>4</v>
      </c>
      <c r="I41" s="36" t="s">
        <v>143</v>
      </c>
      <c r="J41" s="665"/>
      <c r="K41" s="36">
        <v>2</v>
      </c>
      <c r="L41" s="666"/>
      <c r="M41" s="666"/>
      <c r="N41" s="666"/>
      <c r="O41" s="666"/>
      <c r="P41" s="666"/>
      <c r="Q41" s="667" t="s">
        <v>1553</v>
      </c>
    </row>
    <row r="42" spans="1:17" ht="48" x14ac:dyDescent="0.2">
      <c r="A42" s="292"/>
      <c r="B42" s="292"/>
      <c r="C42" s="292"/>
      <c r="D42" s="668"/>
      <c r="E42" s="679" t="s">
        <v>1554</v>
      </c>
      <c r="F42" s="680" t="s">
        <v>1555</v>
      </c>
      <c r="G42" s="644" t="s">
        <v>3</v>
      </c>
      <c r="H42" s="292">
        <v>4</v>
      </c>
      <c r="I42" s="36" t="s">
        <v>143</v>
      </c>
      <c r="J42" s="665"/>
      <c r="K42" s="36">
        <v>2</v>
      </c>
      <c r="L42" s="666"/>
      <c r="M42" s="666"/>
      <c r="N42" s="666"/>
      <c r="O42" s="666"/>
      <c r="P42" s="666"/>
      <c r="Q42" s="667" t="s">
        <v>1546</v>
      </c>
    </row>
    <row r="43" spans="1:17" ht="24" x14ac:dyDescent="0.2">
      <c r="A43" s="292"/>
      <c r="B43" s="292"/>
      <c r="C43" s="681"/>
      <c r="D43" s="682" t="s">
        <v>1501</v>
      </c>
      <c r="E43" s="683">
        <v>4</v>
      </c>
      <c r="F43" s="663" t="s">
        <v>1556</v>
      </c>
      <c r="G43" s="664" t="s">
        <v>2</v>
      </c>
      <c r="H43" s="292"/>
      <c r="I43" s="36" t="s">
        <v>1557</v>
      </c>
      <c r="J43" s="665"/>
      <c r="K43" s="36"/>
      <c r="L43" s="666"/>
      <c r="M43" s="666"/>
      <c r="N43" s="666"/>
      <c r="O43" s="666"/>
      <c r="P43" s="666"/>
      <c r="Q43" s="667"/>
    </row>
    <row r="44" spans="1:17" ht="60" x14ac:dyDescent="0.2">
      <c r="A44" s="292"/>
      <c r="B44" s="292"/>
      <c r="C44" s="681"/>
      <c r="D44" s="684"/>
      <c r="E44" s="685" t="s">
        <v>80</v>
      </c>
      <c r="F44" s="673" t="s">
        <v>1558</v>
      </c>
      <c r="G44" s="664" t="s">
        <v>3</v>
      </c>
      <c r="H44" s="292">
        <v>4</v>
      </c>
      <c r="I44" s="36" t="s">
        <v>875</v>
      </c>
      <c r="J44" s="665"/>
      <c r="K44" s="36">
        <v>2</v>
      </c>
      <c r="L44" s="666"/>
      <c r="M44" s="666"/>
      <c r="N44" s="666"/>
      <c r="O44" s="666"/>
      <c r="P44" s="666"/>
      <c r="Q44" s="667" t="s">
        <v>1559</v>
      </c>
    </row>
    <row r="45" spans="1:17" ht="48" x14ac:dyDescent="0.2">
      <c r="A45" s="292"/>
      <c r="B45" s="292"/>
      <c r="C45" s="681"/>
      <c r="D45" s="684"/>
      <c r="E45" s="685" t="s">
        <v>57</v>
      </c>
      <c r="F45" s="672" t="s">
        <v>1560</v>
      </c>
      <c r="G45" s="664" t="s">
        <v>3</v>
      </c>
      <c r="H45" s="292">
        <v>4</v>
      </c>
      <c r="I45" s="36" t="s">
        <v>875</v>
      </c>
      <c r="J45" s="665"/>
      <c r="K45" s="36">
        <v>2</v>
      </c>
      <c r="L45" s="666"/>
      <c r="M45" s="666"/>
      <c r="N45" s="666"/>
      <c r="O45" s="666"/>
      <c r="P45" s="666"/>
      <c r="Q45" s="667" t="s">
        <v>1561</v>
      </c>
    </row>
    <row r="46" spans="1:17" ht="24" x14ac:dyDescent="0.2">
      <c r="A46" s="292"/>
      <c r="B46" s="292"/>
      <c r="C46" s="681"/>
      <c r="D46" s="684"/>
      <c r="E46" s="685" t="s">
        <v>58</v>
      </c>
      <c r="F46" s="672" t="s">
        <v>1562</v>
      </c>
      <c r="G46" s="664" t="s">
        <v>3</v>
      </c>
      <c r="H46" s="292">
        <v>4</v>
      </c>
      <c r="I46" s="36" t="s">
        <v>875</v>
      </c>
      <c r="J46" s="665"/>
      <c r="K46" s="36">
        <v>2</v>
      </c>
      <c r="L46" s="666"/>
      <c r="M46" s="666"/>
      <c r="N46" s="666"/>
      <c r="O46" s="666"/>
      <c r="P46" s="666"/>
      <c r="Q46" s="667" t="s">
        <v>1563</v>
      </c>
    </row>
    <row r="47" spans="1:17" ht="48" x14ac:dyDescent="0.2">
      <c r="A47" s="292"/>
      <c r="B47" s="292"/>
      <c r="C47" s="681"/>
      <c r="D47" s="684"/>
      <c r="E47" s="685" t="s">
        <v>59</v>
      </c>
      <c r="F47" s="672" t="s">
        <v>1564</v>
      </c>
      <c r="G47" s="664" t="s">
        <v>3</v>
      </c>
      <c r="H47" s="292">
        <v>4</v>
      </c>
      <c r="I47" s="36" t="s">
        <v>143</v>
      </c>
      <c r="J47" s="665"/>
      <c r="K47" s="36">
        <v>2</v>
      </c>
      <c r="L47" s="666"/>
      <c r="M47" s="666"/>
      <c r="N47" s="666"/>
      <c r="O47" s="666"/>
      <c r="P47" s="666"/>
      <c r="Q47" s="667" t="s">
        <v>1565</v>
      </c>
    </row>
    <row r="48" spans="1:17" ht="36" x14ac:dyDescent="0.2">
      <c r="A48" s="292"/>
      <c r="B48" s="292"/>
      <c r="C48" s="681"/>
      <c r="D48" s="684"/>
      <c r="E48" s="685">
        <v>4.5</v>
      </c>
      <c r="F48" s="672" t="s">
        <v>1566</v>
      </c>
      <c r="G48" s="664" t="s">
        <v>3</v>
      </c>
      <c r="H48" s="292">
        <v>4</v>
      </c>
      <c r="I48" s="36" t="s">
        <v>143</v>
      </c>
      <c r="J48" s="665"/>
      <c r="K48" s="36">
        <v>2</v>
      </c>
      <c r="L48" s="666"/>
      <c r="M48" s="666"/>
      <c r="N48" s="666"/>
      <c r="O48" s="666"/>
      <c r="P48" s="666"/>
      <c r="Q48" s="667" t="s">
        <v>1567</v>
      </c>
    </row>
    <row r="49" spans="1:17" ht="36" x14ac:dyDescent="0.2">
      <c r="A49" s="292"/>
      <c r="B49" s="292"/>
      <c r="C49" s="681"/>
      <c r="D49" s="684"/>
      <c r="E49" s="685" t="s">
        <v>61</v>
      </c>
      <c r="F49" s="673" t="s">
        <v>1568</v>
      </c>
      <c r="G49" s="664" t="s">
        <v>3</v>
      </c>
      <c r="H49" s="292">
        <v>4</v>
      </c>
      <c r="I49" s="36" t="s">
        <v>494</v>
      </c>
      <c r="J49" s="665"/>
      <c r="K49" s="36">
        <v>1</v>
      </c>
      <c r="L49" s="666"/>
      <c r="M49" s="666"/>
      <c r="N49" s="666"/>
      <c r="O49" s="666"/>
      <c r="P49" s="666"/>
      <c r="Q49" s="667" t="s">
        <v>1569</v>
      </c>
    </row>
    <row r="50" spans="1:17" ht="48" x14ac:dyDescent="0.2">
      <c r="A50" s="292"/>
      <c r="B50" s="292"/>
      <c r="C50" s="681"/>
      <c r="D50" s="684"/>
      <c r="E50" s="685" t="s">
        <v>1079</v>
      </c>
      <c r="F50" s="649" t="s">
        <v>1570</v>
      </c>
      <c r="G50" s="664" t="s">
        <v>3</v>
      </c>
      <c r="H50" s="292">
        <v>4</v>
      </c>
      <c r="I50" s="36" t="s">
        <v>875</v>
      </c>
      <c r="J50" s="665"/>
      <c r="K50" s="36">
        <v>2</v>
      </c>
      <c r="L50" s="666"/>
      <c r="M50" s="666"/>
      <c r="N50" s="666"/>
      <c r="O50" s="666"/>
      <c r="P50" s="666"/>
      <c r="Q50" s="667" t="s">
        <v>1571</v>
      </c>
    </row>
    <row r="51" spans="1:17" ht="60" x14ac:dyDescent="0.2">
      <c r="A51" s="292"/>
      <c r="B51" s="292"/>
      <c r="C51" s="681"/>
      <c r="D51" s="684"/>
      <c r="E51" s="685" t="s">
        <v>1572</v>
      </c>
      <c r="F51" s="649" t="s">
        <v>1573</v>
      </c>
      <c r="G51" s="664" t="s">
        <v>3</v>
      </c>
      <c r="H51" s="292">
        <v>4</v>
      </c>
      <c r="I51" s="36" t="s">
        <v>741</v>
      </c>
      <c r="J51" s="665"/>
      <c r="K51" s="36">
        <v>1</v>
      </c>
      <c r="L51" s="666"/>
      <c r="M51" s="666"/>
      <c r="N51" s="666"/>
      <c r="O51" s="666"/>
      <c r="P51" s="666"/>
      <c r="Q51" s="667" t="s">
        <v>1574</v>
      </c>
    </row>
    <row r="52" spans="1:17" ht="48" x14ac:dyDescent="0.2">
      <c r="A52" s="292"/>
      <c r="B52" s="292"/>
      <c r="C52" s="681"/>
      <c r="D52" s="684"/>
      <c r="E52" s="685" t="s">
        <v>1575</v>
      </c>
      <c r="F52" s="686" t="s">
        <v>1576</v>
      </c>
      <c r="G52" s="664" t="s">
        <v>3</v>
      </c>
      <c r="H52" s="292">
        <v>4</v>
      </c>
      <c r="I52" s="36" t="s">
        <v>741</v>
      </c>
      <c r="J52" s="665"/>
      <c r="K52" s="36">
        <v>1</v>
      </c>
      <c r="L52" s="666"/>
      <c r="M52" s="666"/>
      <c r="N52" s="666"/>
      <c r="O52" s="666"/>
      <c r="P52" s="666"/>
      <c r="Q52" s="667" t="s">
        <v>1574</v>
      </c>
    </row>
    <row r="53" spans="1:17" ht="36" x14ac:dyDescent="0.2">
      <c r="A53" s="292"/>
      <c r="B53" s="292"/>
      <c r="C53" s="681"/>
      <c r="D53" s="684"/>
      <c r="E53" s="687" t="s">
        <v>1577</v>
      </c>
      <c r="F53" s="688" t="s">
        <v>1578</v>
      </c>
      <c r="G53" s="664" t="s">
        <v>802</v>
      </c>
      <c r="H53" s="292">
        <v>2</v>
      </c>
      <c r="I53" s="644" t="s">
        <v>143</v>
      </c>
      <c r="J53" s="644" t="s">
        <v>1579</v>
      </c>
      <c r="K53" s="639">
        <v>1</v>
      </c>
      <c r="L53" s="647" t="s">
        <v>1504</v>
      </c>
      <c r="M53" s="639" t="e">
        <f>+J53-L53</f>
        <v>#VALUE!</v>
      </c>
      <c r="N53" s="648">
        <f>+K53/H53</f>
        <v>0.5</v>
      </c>
      <c r="O53" s="648" t="e">
        <f>+L53/J53</f>
        <v>#VALUE!</v>
      </c>
      <c r="P53" s="648" t="e">
        <f>(N53+O53)/2</f>
        <v>#VALUE!</v>
      </c>
      <c r="Q53" s="642" t="s">
        <v>1580</v>
      </c>
    </row>
    <row r="54" spans="1:17" ht="36" x14ac:dyDescent="0.2">
      <c r="A54" s="292"/>
      <c r="B54" s="292"/>
      <c r="C54" s="681"/>
      <c r="D54" s="689"/>
      <c r="E54" s="245" t="s">
        <v>1581</v>
      </c>
      <c r="F54" s="690" t="s">
        <v>1582</v>
      </c>
      <c r="G54" s="664" t="s">
        <v>465</v>
      </c>
      <c r="H54" s="292">
        <v>2</v>
      </c>
      <c r="I54" s="36" t="s">
        <v>1583</v>
      </c>
      <c r="J54" s="665"/>
      <c r="K54" s="36">
        <v>0</v>
      </c>
      <c r="L54" s="659"/>
      <c r="M54" s="659"/>
      <c r="N54" s="659"/>
      <c r="O54" s="659"/>
      <c r="P54" s="659"/>
      <c r="Q54" s="642"/>
    </row>
    <row r="55" spans="1:17" ht="24" x14ac:dyDescent="0.2">
      <c r="A55" s="292"/>
      <c r="B55" s="292"/>
      <c r="C55" s="681"/>
      <c r="D55" s="682" t="s">
        <v>1501</v>
      </c>
      <c r="E55" s="683">
        <v>5</v>
      </c>
      <c r="F55" s="691" t="s">
        <v>1584</v>
      </c>
      <c r="G55" s="664"/>
      <c r="H55" s="292"/>
      <c r="I55" s="36" t="s">
        <v>1557</v>
      </c>
      <c r="J55" s="665"/>
      <c r="K55" s="36"/>
      <c r="L55" s="666"/>
      <c r="M55" s="666"/>
      <c r="N55" s="666"/>
      <c r="O55" s="666"/>
      <c r="P55" s="666"/>
      <c r="Q55" s="667"/>
    </row>
    <row r="56" spans="1:17" ht="48" x14ac:dyDescent="0.2">
      <c r="A56" s="292"/>
      <c r="B56" s="292"/>
      <c r="C56" s="681"/>
      <c r="D56" s="684"/>
      <c r="E56" s="685">
        <v>5.0999999999999996</v>
      </c>
      <c r="F56" s="680" t="s">
        <v>1585</v>
      </c>
      <c r="G56" s="692" t="s">
        <v>3</v>
      </c>
      <c r="H56" s="292">
        <v>4</v>
      </c>
      <c r="I56" s="693" t="s">
        <v>494</v>
      </c>
      <c r="J56" s="665"/>
      <c r="K56" s="36">
        <v>2</v>
      </c>
      <c r="L56" s="666"/>
      <c r="M56" s="666"/>
      <c r="N56" s="666"/>
      <c r="O56" s="666"/>
      <c r="P56" s="666"/>
      <c r="Q56" s="667" t="s">
        <v>1586</v>
      </c>
    </row>
    <row r="57" spans="1:17" ht="38.25" x14ac:dyDescent="0.2">
      <c r="A57" s="292"/>
      <c r="B57" s="292"/>
      <c r="C57" s="681"/>
      <c r="D57" s="684"/>
      <c r="E57" s="685" t="s">
        <v>62</v>
      </c>
      <c r="F57" s="674" t="s">
        <v>1587</v>
      </c>
      <c r="G57" s="694" t="s">
        <v>1588</v>
      </c>
      <c r="H57" s="292">
        <v>12</v>
      </c>
      <c r="I57" s="694" t="s">
        <v>1589</v>
      </c>
      <c r="J57" s="665"/>
      <c r="K57" s="36">
        <v>6</v>
      </c>
      <c r="L57" s="666"/>
      <c r="M57" s="666"/>
      <c r="N57" s="666"/>
      <c r="O57" s="666"/>
      <c r="P57" s="666"/>
      <c r="Q57" s="667" t="s">
        <v>1586</v>
      </c>
    </row>
    <row r="58" spans="1:17" ht="48" x14ac:dyDescent="0.2">
      <c r="A58" s="292"/>
      <c r="B58" s="292"/>
      <c r="C58" s="681"/>
      <c r="D58" s="684"/>
      <c r="E58" s="685" t="s">
        <v>63</v>
      </c>
      <c r="F58" s="673" t="s">
        <v>1590</v>
      </c>
      <c r="G58" s="694" t="s">
        <v>802</v>
      </c>
      <c r="H58" s="292">
        <v>2</v>
      </c>
      <c r="I58" s="694" t="s">
        <v>1591</v>
      </c>
      <c r="J58" s="665"/>
      <c r="K58" s="36">
        <v>0</v>
      </c>
      <c r="L58" s="666"/>
      <c r="M58" s="666"/>
      <c r="N58" s="666"/>
      <c r="O58" s="666"/>
      <c r="P58" s="666"/>
      <c r="Q58" s="667" t="s">
        <v>1592</v>
      </c>
    </row>
    <row r="59" spans="1:17" ht="24" x14ac:dyDescent="0.2">
      <c r="A59" s="292"/>
      <c r="B59" s="292"/>
      <c r="C59" s="681"/>
      <c r="D59" s="684"/>
      <c r="E59" s="685" t="s">
        <v>64</v>
      </c>
      <c r="F59" s="673" t="s">
        <v>1593</v>
      </c>
      <c r="G59" s="694" t="s">
        <v>3</v>
      </c>
      <c r="H59" s="292">
        <v>4</v>
      </c>
      <c r="I59" s="694" t="s">
        <v>741</v>
      </c>
      <c r="J59" s="665"/>
      <c r="K59" s="36">
        <v>1</v>
      </c>
      <c r="L59" s="666"/>
      <c r="M59" s="666"/>
      <c r="N59" s="666"/>
      <c r="O59" s="666"/>
      <c r="P59" s="666"/>
      <c r="Q59" s="667" t="s">
        <v>1594</v>
      </c>
    </row>
    <row r="60" spans="1:17" ht="24" x14ac:dyDescent="0.2">
      <c r="A60" s="292"/>
      <c r="B60" s="292"/>
      <c r="C60" s="681"/>
      <c r="D60" s="684"/>
      <c r="E60" s="685" t="s">
        <v>65</v>
      </c>
      <c r="F60" s="673" t="s">
        <v>1595</v>
      </c>
      <c r="G60" s="694" t="s">
        <v>3</v>
      </c>
      <c r="H60" s="292">
        <v>4</v>
      </c>
      <c r="I60" s="694" t="s">
        <v>1596</v>
      </c>
      <c r="J60" s="665"/>
      <c r="K60" s="36">
        <v>2</v>
      </c>
      <c r="L60" s="666"/>
      <c r="M60" s="666"/>
      <c r="N60" s="666"/>
      <c r="O60" s="666"/>
      <c r="P60" s="666"/>
      <c r="Q60" s="667" t="s">
        <v>1597</v>
      </c>
    </row>
    <row r="61" spans="1:17" ht="36" x14ac:dyDescent="0.2">
      <c r="A61" s="292"/>
      <c r="B61" s="292"/>
      <c r="C61" s="681"/>
      <c r="D61" s="684"/>
      <c r="E61" s="685" t="s">
        <v>1084</v>
      </c>
      <c r="F61" s="672" t="s">
        <v>1598</v>
      </c>
      <c r="G61" s="694" t="s">
        <v>465</v>
      </c>
      <c r="H61" s="292">
        <v>2</v>
      </c>
      <c r="I61" s="695" t="s">
        <v>1583</v>
      </c>
      <c r="J61" s="665"/>
      <c r="K61" s="36">
        <v>0</v>
      </c>
      <c r="L61" s="666"/>
      <c r="M61" s="666"/>
      <c r="N61" s="666"/>
      <c r="O61" s="666"/>
      <c r="P61" s="666"/>
      <c r="Q61" s="667" t="s">
        <v>1599</v>
      </c>
    </row>
    <row r="62" spans="1:17" ht="36" x14ac:dyDescent="0.2">
      <c r="A62" s="696"/>
      <c r="B62" s="696"/>
      <c r="C62" s="697"/>
      <c r="D62" s="684"/>
      <c r="E62" s="698" t="s">
        <v>1085</v>
      </c>
      <c r="F62" s="699" t="s">
        <v>1600</v>
      </c>
      <c r="G62" s="700" t="s">
        <v>465</v>
      </c>
      <c r="H62" s="696"/>
      <c r="I62" s="321" t="s">
        <v>1601</v>
      </c>
      <c r="J62" s="701"/>
      <c r="K62" s="321"/>
      <c r="L62" s="702"/>
      <c r="M62" s="702"/>
      <c r="N62" s="702"/>
      <c r="O62" s="702"/>
      <c r="P62" s="702"/>
      <c r="Q62" s="703"/>
    </row>
    <row r="63" spans="1:17" ht="60" x14ac:dyDescent="0.2">
      <c r="A63" s="704"/>
      <c r="B63" s="704"/>
      <c r="C63" s="704"/>
      <c r="D63" s="682" t="s">
        <v>1501</v>
      </c>
      <c r="E63" s="683">
        <v>6</v>
      </c>
      <c r="F63" s="663" t="s">
        <v>1602</v>
      </c>
      <c r="G63" s="705" t="s">
        <v>6</v>
      </c>
      <c r="H63" s="704">
        <v>12</v>
      </c>
      <c r="I63" s="77" t="s">
        <v>1603</v>
      </c>
      <c r="J63" s="706"/>
      <c r="K63" s="77">
        <v>6</v>
      </c>
      <c r="L63" s="707"/>
      <c r="M63" s="707"/>
      <c r="N63" s="707"/>
      <c r="O63" s="707"/>
      <c r="P63" s="707"/>
      <c r="Q63" s="708" t="s">
        <v>1604</v>
      </c>
    </row>
    <row r="64" spans="1:17" ht="24" x14ac:dyDescent="0.2">
      <c r="A64" s="704"/>
      <c r="B64" s="704"/>
      <c r="C64" s="704"/>
      <c r="D64" s="684"/>
      <c r="E64" s="685" t="s">
        <v>66</v>
      </c>
      <c r="F64" s="672" t="s">
        <v>1562</v>
      </c>
      <c r="G64" s="705" t="s">
        <v>6</v>
      </c>
      <c r="H64" s="704">
        <v>12</v>
      </c>
      <c r="I64" s="709" t="s">
        <v>1605</v>
      </c>
      <c r="J64" s="706"/>
      <c r="K64" s="77">
        <v>6</v>
      </c>
      <c r="L64" s="707"/>
      <c r="M64" s="707"/>
      <c r="N64" s="707"/>
      <c r="O64" s="707"/>
      <c r="P64" s="707"/>
      <c r="Q64" s="708" t="s">
        <v>1606</v>
      </c>
    </row>
    <row r="65" spans="1:17" ht="36" x14ac:dyDescent="0.2">
      <c r="A65" s="710"/>
      <c r="B65" s="710"/>
      <c r="C65" s="710"/>
      <c r="D65" s="684"/>
      <c r="E65" s="711" t="s">
        <v>67</v>
      </c>
      <c r="F65" s="672" t="s">
        <v>1607</v>
      </c>
      <c r="G65" s="705" t="s">
        <v>2</v>
      </c>
      <c r="H65" s="710">
        <v>1</v>
      </c>
      <c r="I65" s="709" t="s">
        <v>1608</v>
      </c>
      <c r="J65" s="712"/>
      <c r="K65" s="77">
        <v>1</v>
      </c>
      <c r="L65" s="713"/>
      <c r="M65" s="713"/>
      <c r="N65" s="713"/>
      <c r="O65" s="713"/>
      <c r="P65" s="713"/>
      <c r="Q65" s="708" t="s">
        <v>1609</v>
      </c>
    </row>
    <row r="66" spans="1:17" ht="24" x14ac:dyDescent="0.2">
      <c r="A66" s="714"/>
      <c r="B66" s="714"/>
      <c r="C66" s="714"/>
      <c r="D66" s="684"/>
      <c r="E66" s="711" t="s">
        <v>68</v>
      </c>
      <c r="F66" s="672" t="s">
        <v>1610</v>
      </c>
      <c r="G66" s="705" t="s">
        <v>6</v>
      </c>
      <c r="H66" s="704">
        <v>12</v>
      </c>
      <c r="I66" s="709" t="s">
        <v>1611</v>
      </c>
      <c r="J66" s="715"/>
      <c r="K66" s="716">
        <v>6</v>
      </c>
      <c r="L66" s="717"/>
      <c r="M66" s="717"/>
      <c r="N66" s="717"/>
      <c r="O66" s="717"/>
      <c r="P66" s="717"/>
      <c r="Q66" s="718" t="s">
        <v>1612</v>
      </c>
    </row>
    <row r="67" spans="1:17" ht="48" x14ac:dyDescent="0.2">
      <c r="A67" s="292"/>
      <c r="B67" s="292"/>
      <c r="C67" s="292"/>
      <c r="D67" s="684"/>
      <c r="E67" s="685" t="s">
        <v>69</v>
      </c>
      <c r="F67" s="719" t="s">
        <v>1613</v>
      </c>
      <c r="G67" s="705" t="s">
        <v>6</v>
      </c>
      <c r="H67" s="714">
        <v>12</v>
      </c>
      <c r="I67" s="709" t="s">
        <v>1614</v>
      </c>
      <c r="J67" s="665"/>
      <c r="K67" s="36">
        <v>6</v>
      </c>
      <c r="L67" s="666"/>
      <c r="M67" s="666"/>
      <c r="N67" s="666"/>
      <c r="O67" s="666"/>
      <c r="P67" s="666"/>
      <c r="Q67" s="708" t="s">
        <v>1615</v>
      </c>
    </row>
    <row r="68" spans="1:17" ht="36" x14ac:dyDescent="0.2">
      <c r="A68" s="292"/>
      <c r="B68" s="292"/>
      <c r="C68" s="292"/>
      <c r="D68" s="684"/>
      <c r="E68" s="685" t="s">
        <v>106</v>
      </c>
      <c r="F68" s="719" t="s">
        <v>1616</v>
      </c>
      <c r="G68" s="705" t="s">
        <v>6</v>
      </c>
      <c r="H68" s="292">
        <v>12</v>
      </c>
      <c r="I68" s="709" t="s">
        <v>741</v>
      </c>
      <c r="J68" s="665"/>
      <c r="K68" s="36">
        <v>12</v>
      </c>
      <c r="L68" s="666"/>
      <c r="M68" s="666"/>
      <c r="N68" s="666"/>
      <c r="O68" s="666"/>
      <c r="P68" s="666"/>
      <c r="Q68" s="708" t="s">
        <v>1604</v>
      </c>
    </row>
    <row r="69" spans="1:17" ht="36" x14ac:dyDescent="0.2">
      <c r="A69" s="292"/>
      <c r="B69" s="292"/>
      <c r="C69" s="292"/>
      <c r="D69" s="684"/>
      <c r="E69" s="685">
        <v>6.6</v>
      </c>
      <c r="F69" s="719" t="s">
        <v>1617</v>
      </c>
      <c r="G69" s="664" t="s">
        <v>6</v>
      </c>
      <c r="H69" s="292">
        <v>12</v>
      </c>
      <c r="I69" s="36" t="s">
        <v>1618</v>
      </c>
      <c r="J69" s="665"/>
      <c r="K69" s="36">
        <v>12</v>
      </c>
      <c r="L69" s="666"/>
      <c r="M69" s="666"/>
      <c r="N69" s="666"/>
      <c r="O69" s="666"/>
      <c r="P69" s="666"/>
      <c r="Q69" s="708" t="s">
        <v>1619</v>
      </c>
    </row>
    <row r="70" spans="1:17" ht="36" x14ac:dyDescent="0.2">
      <c r="A70" s="292"/>
      <c r="B70" s="292"/>
      <c r="C70" s="292"/>
      <c r="D70" s="684"/>
      <c r="E70" s="685">
        <v>6.7</v>
      </c>
      <c r="F70" s="649" t="s">
        <v>1620</v>
      </c>
      <c r="G70" s="664" t="s">
        <v>6</v>
      </c>
      <c r="H70" s="292">
        <v>12</v>
      </c>
      <c r="I70" s="36" t="s">
        <v>1621</v>
      </c>
      <c r="J70" s="665"/>
      <c r="K70" s="36">
        <v>12</v>
      </c>
      <c r="L70" s="666"/>
      <c r="M70" s="666"/>
      <c r="N70" s="666"/>
      <c r="O70" s="666"/>
      <c r="P70" s="666"/>
      <c r="Q70" s="667" t="s">
        <v>1622</v>
      </c>
    </row>
    <row r="71" spans="1:17" ht="36" x14ac:dyDescent="0.2">
      <c r="A71" s="758" t="s">
        <v>1623</v>
      </c>
      <c r="B71" s="758" t="s">
        <v>1481</v>
      </c>
      <c r="C71" s="758" t="s">
        <v>28</v>
      </c>
      <c r="D71" s="758" t="s">
        <v>1624</v>
      </c>
      <c r="E71" s="733">
        <v>1</v>
      </c>
      <c r="F71" s="735" t="s">
        <v>1625</v>
      </c>
      <c r="G71" s="736" t="s">
        <v>465</v>
      </c>
      <c r="H71" s="739">
        <v>9</v>
      </c>
      <c r="I71" s="725" t="s">
        <v>1626</v>
      </c>
      <c r="J71" s="725">
        <v>1</v>
      </c>
      <c r="K71" s="739">
        <v>23</v>
      </c>
      <c r="L71" s="727">
        <v>1</v>
      </c>
      <c r="M71" s="741">
        <v>0</v>
      </c>
      <c r="N71" s="740">
        <v>2.5555555555555554</v>
      </c>
      <c r="O71" s="740">
        <v>1</v>
      </c>
      <c r="P71" s="740">
        <v>1.7777777777777777</v>
      </c>
      <c r="Q71" s="760"/>
    </row>
    <row r="72" spans="1:17" ht="24" x14ac:dyDescent="0.2">
      <c r="A72" s="759"/>
      <c r="B72" s="759"/>
      <c r="C72" s="759"/>
      <c r="D72" s="759"/>
      <c r="E72" s="734" t="s">
        <v>31</v>
      </c>
      <c r="F72" s="738" t="s">
        <v>1627</v>
      </c>
      <c r="G72" s="729" t="s">
        <v>2</v>
      </c>
      <c r="H72" s="730">
        <v>1</v>
      </c>
      <c r="I72" s="731" t="s">
        <v>1628</v>
      </c>
      <c r="J72" s="749" t="s">
        <v>28</v>
      </c>
      <c r="K72" s="731">
        <v>1</v>
      </c>
      <c r="L72" s="752" t="s">
        <v>55</v>
      </c>
      <c r="M72" s="752"/>
      <c r="N72" s="752"/>
      <c r="O72" s="752"/>
      <c r="P72" s="753"/>
      <c r="Q72" s="760"/>
    </row>
    <row r="73" spans="1:17" ht="36" x14ac:dyDescent="0.2">
      <c r="A73" s="759"/>
      <c r="B73" s="759"/>
      <c r="C73" s="759"/>
      <c r="D73" s="759"/>
      <c r="E73" s="734" t="s">
        <v>26</v>
      </c>
      <c r="F73" s="723" t="s">
        <v>1629</v>
      </c>
      <c r="G73" s="729" t="s">
        <v>2</v>
      </c>
      <c r="H73" s="730">
        <v>1</v>
      </c>
      <c r="I73" s="731" t="s">
        <v>1630</v>
      </c>
      <c r="J73" s="750"/>
      <c r="K73" s="731">
        <v>1</v>
      </c>
      <c r="L73" s="754"/>
      <c r="M73" s="754"/>
      <c r="N73" s="754"/>
      <c r="O73" s="754"/>
      <c r="P73" s="755"/>
      <c r="Q73" s="760"/>
    </row>
    <row r="74" spans="1:17" ht="24" x14ac:dyDescent="0.2">
      <c r="A74" s="759"/>
      <c r="B74" s="759"/>
      <c r="C74" s="759"/>
      <c r="D74" s="759"/>
      <c r="E74" s="734" t="s">
        <v>27</v>
      </c>
      <c r="F74" s="723" t="s">
        <v>1631</v>
      </c>
      <c r="G74" s="729" t="s">
        <v>6</v>
      </c>
      <c r="H74" s="730">
        <v>6</v>
      </c>
      <c r="I74" s="731" t="s">
        <v>1632</v>
      </c>
      <c r="J74" s="750"/>
      <c r="K74" s="731">
        <v>20</v>
      </c>
      <c r="L74" s="754"/>
      <c r="M74" s="754"/>
      <c r="N74" s="754"/>
      <c r="O74" s="754"/>
      <c r="P74" s="755"/>
      <c r="Q74" s="760"/>
    </row>
    <row r="75" spans="1:17" ht="24" x14ac:dyDescent="0.2">
      <c r="A75" s="759"/>
      <c r="B75" s="759"/>
      <c r="C75" s="759"/>
      <c r="D75" s="759"/>
      <c r="E75" s="734" t="s">
        <v>51</v>
      </c>
      <c r="F75" s="723" t="s">
        <v>1633</v>
      </c>
      <c r="G75" s="729" t="s">
        <v>2</v>
      </c>
      <c r="H75" s="730">
        <v>1</v>
      </c>
      <c r="I75" s="731" t="s">
        <v>1634</v>
      </c>
      <c r="J75" s="750"/>
      <c r="K75" s="731">
        <v>1</v>
      </c>
      <c r="L75" s="754"/>
      <c r="M75" s="754"/>
      <c r="N75" s="754"/>
      <c r="O75" s="754"/>
      <c r="P75" s="755"/>
      <c r="Q75" s="761"/>
    </row>
    <row r="76" spans="1:17" ht="36" x14ac:dyDescent="0.2">
      <c r="A76" s="722" t="s">
        <v>1623</v>
      </c>
      <c r="B76" s="722" t="s">
        <v>1635</v>
      </c>
      <c r="C76" s="743"/>
      <c r="D76" s="722" t="s">
        <v>1624</v>
      </c>
      <c r="E76" s="733">
        <v>2</v>
      </c>
      <c r="F76" s="737" t="s">
        <v>1636</v>
      </c>
      <c r="G76" s="724"/>
      <c r="H76" s="739">
        <v>0</v>
      </c>
      <c r="I76" s="726"/>
      <c r="J76" s="726"/>
      <c r="K76" s="739">
        <v>0</v>
      </c>
      <c r="L76" s="732"/>
      <c r="M76" s="739">
        <v>0</v>
      </c>
      <c r="N76" s="740" t="e">
        <v>#DIV/0!</v>
      </c>
      <c r="O76" s="740" t="e">
        <v>#DIV/0!</v>
      </c>
      <c r="P76" s="740" t="e">
        <v>#DIV/0!</v>
      </c>
      <c r="Q76" s="746"/>
    </row>
    <row r="77" spans="1:17" ht="48" x14ac:dyDescent="0.2">
      <c r="A77" s="721"/>
      <c r="B77" s="721"/>
      <c r="C77" s="744"/>
      <c r="D77" s="721"/>
      <c r="E77" s="734" t="s">
        <v>70</v>
      </c>
      <c r="F77" s="728" t="s">
        <v>1637</v>
      </c>
      <c r="G77" s="729" t="s">
        <v>2</v>
      </c>
      <c r="H77" s="731"/>
      <c r="I77" s="731" t="s">
        <v>1638</v>
      </c>
      <c r="J77" s="749" t="s">
        <v>28</v>
      </c>
      <c r="K77" s="731"/>
      <c r="L77" s="752" t="s">
        <v>55</v>
      </c>
      <c r="M77" s="752"/>
      <c r="N77" s="752"/>
      <c r="O77" s="752"/>
      <c r="P77" s="753"/>
      <c r="Q77" s="747"/>
    </row>
    <row r="78" spans="1:17" ht="24" x14ac:dyDescent="0.2">
      <c r="A78" s="721"/>
      <c r="B78" s="721"/>
      <c r="C78" s="744"/>
      <c r="D78" s="721"/>
      <c r="E78" s="734" t="s">
        <v>71</v>
      </c>
      <c r="F78" s="728" t="s">
        <v>1639</v>
      </c>
      <c r="G78" s="729" t="s">
        <v>2</v>
      </c>
      <c r="H78" s="731"/>
      <c r="I78" s="731" t="s">
        <v>1640</v>
      </c>
      <c r="J78" s="750"/>
      <c r="K78" s="731"/>
      <c r="L78" s="754"/>
      <c r="M78" s="754"/>
      <c r="N78" s="754"/>
      <c r="O78" s="754"/>
      <c r="P78" s="755"/>
      <c r="Q78" s="747"/>
    </row>
    <row r="79" spans="1:17" ht="48" x14ac:dyDescent="0.2">
      <c r="A79" s="721"/>
      <c r="B79" s="721"/>
      <c r="C79" s="744"/>
      <c r="D79" s="721"/>
      <c r="E79" s="734" t="s">
        <v>72</v>
      </c>
      <c r="F79" s="728" t="s">
        <v>1641</v>
      </c>
      <c r="G79" s="729" t="s">
        <v>2</v>
      </c>
      <c r="H79" s="731"/>
      <c r="I79" s="731" t="s">
        <v>1642</v>
      </c>
      <c r="J79" s="750"/>
      <c r="K79" s="731"/>
      <c r="L79" s="754"/>
      <c r="M79" s="754"/>
      <c r="N79" s="754"/>
      <c r="O79" s="754"/>
      <c r="P79" s="755"/>
      <c r="Q79" s="747"/>
    </row>
    <row r="80" spans="1:17" ht="24" x14ac:dyDescent="0.2">
      <c r="A80" s="721"/>
      <c r="B80" s="721"/>
      <c r="C80" s="744"/>
      <c r="D80" s="721"/>
      <c r="E80" s="734" t="s">
        <v>73</v>
      </c>
      <c r="F80" s="728" t="s">
        <v>1643</v>
      </c>
      <c r="G80" s="729" t="s">
        <v>6</v>
      </c>
      <c r="H80" s="731"/>
      <c r="I80" s="731" t="s">
        <v>1644</v>
      </c>
      <c r="J80" s="750"/>
      <c r="K80" s="731"/>
      <c r="L80" s="754"/>
      <c r="M80" s="754"/>
      <c r="N80" s="754"/>
      <c r="O80" s="754"/>
      <c r="P80" s="755"/>
      <c r="Q80" s="747"/>
    </row>
    <row r="81" spans="1:17" ht="48" x14ac:dyDescent="0.2">
      <c r="A81" s="742"/>
      <c r="B81" s="742"/>
      <c r="C81" s="745"/>
      <c r="D81" s="742"/>
      <c r="E81" s="734" t="s">
        <v>74</v>
      </c>
      <c r="F81" s="728" t="s">
        <v>1645</v>
      </c>
      <c r="G81" s="729" t="s">
        <v>6</v>
      </c>
      <c r="H81" s="731"/>
      <c r="I81" s="731" t="s">
        <v>1646</v>
      </c>
      <c r="J81" s="751"/>
      <c r="K81" s="731"/>
      <c r="L81" s="756"/>
      <c r="M81" s="756"/>
      <c r="N81" s="756"/>
      <c r="O81" s="756"/>
      <c r="P81" s="757"/>
      <c r="Q81" s="748"/>
    </row>
    <row r="82" spans="1:17" ht="48" x14ac:dyDescent="0.2">
      <c r="A82" s="643" t="s">
        <v>1623</v>
      </c>
      <c r="B82" s="643" t="s">
        <v>1647</v>
      </c>
      <c r="C82" s="643"/>
      <c r="D82" s="643" t="s">
        <v>1648</v>
      </c>
      <c r="E82" s="644">
        <v>1</v>
      </c>
      <c r="F82" s="762" t="s">
        <v>1649</v>
      </c>
      <c r="G82" s="644" t="s">
        <v>2</v>
      </c>
      <c r="H82" s="639">
        <f>SUM(H83:H87)</f>
        <v>60</v>
      </c>
      <c r="I82" s="763" t="s">
        <v>1650</v>
      </c>
      <c r="J82" s="763" t="s">
        <v>1651</v>
      </c>
      <c r="K82" s="639">
        <f>SUM(K83:K87)</f>
        <v>23</v>
      </c>
      <c r="L82" s="657" t="s">
        <v>1504</v>
      </c>
      <c r="M82" s="639" t="e">
        <f>+J82-L82</f>
        <v>#VALUE!</v>
      </c>
      <c r="N82" s="648">
        <f>+K82/H82</f>
        <v>0.38333333333333336</v>
      </c>
      <c r="O82" s="648" t="e">
        <f>+L82/J82</f>
        <v>#VALUE!</v>
      </c>
      <c r="P82" s="648" t="e">
        <f>(N82+O82)/2</f>
        <v>#VALUE!</v>
      </c>
      <c r="Q82" s="642"/>
    </row>
    <row r="83" spans="1:17" ht="24" x14ac:dyDescent="0.2">
      <c r="A83" s="643"/>
      <c r="B83" s="643"/>
      <c r="C83" s="643"/>
      <c r="D83" s="643"/>
      <c r="E83" s="245" t="s">
        <v>31</v>
      </c>
      <c r="F83" s="22" t="s">
        <v>1652</v>
      </c>
      <c r="G83" s="36" t="s">
        <v>2</v>
      </c>
      <c r="H83" s="292">
        <v>12</v>
      </c>
      <c r="I83" s="36" t="s">
        <v>1653</v>
      </c>
      <c r="J83" s="650" t="s">
        <v>28</v>
      </c>
      <c r="K83" s="36">
        <v>6</v>
      </c>
      <c r="L83" s="650" t="s">
        <v>55</v>
      </c>
      <c r="M83" s="650"/>
      <c r="N83" s="650"/>
      <c r="O83" s="650"/>
      <c r="P83" s="650"/>
      <c r="Q83" s="642"/>
    </row>
    <row r="84" spans="1:17" ht="36" x14ac:dyDescent="0.2">
      <c r="A84" s="643"/>
      <c r="B84" s="643"/>
      <c r="C84" s="643"/>
      <c r="D84" s="643"/>
      <c r="E84" s="245" t="s">
        <v>26</v>
      </c>
      <c r="F84" s="22" t="s">
        <v>1654</v>
      </c>
      <c r="G84" s="36" t="s">
        <v>2</v>
      </c>
      <c r="H84" s="292">
        <v>12</v>
      </c>
      <c r="I84" s="36" t="s">
        <v>1655</v>
      </c>
      <c r="J84" s="650"/>
      <c r="K84" s="36">
        <v>6</v>
      </c>
      <c r="L84" s="650"/>
      <c r="M84" s="650"/>
      <c r="N84" s="650"/>
      <c r="O84" s="650"/>
      <c r="P84" s="650"/>
      <c r="Q84" s="642"/>
    </row>
    <row r="85" spans="1:17" ht="36" x14ac:dyDescent="0.2">
      <c r="A85" s="643"/>
      <c r="B85" s="643"/>
      <c r="C85" s="643"/>
      <c r="D85" s="643"/>
      <c r="E85" s="245" t="s">
        <v>27</v>
      </c>
      <c r="F85" s="764" t="s">
        <v>1656</v>
      </c>
      <c r="G85" s="36" t="s">
        <v>2</v>
      </c>
      <c r="H85" s="292">
        <v>12</v>
      </c>
      <c r="I85" s="36" t="s">
        <v>1657</v>
      </c>
      <c r="J85" s="650"/>
      <c r="K85" s="36">
        <v>6</v>
      </c>
      <c r="L85" s="650"/>
      <c r="M85" s="650"/>
      <c r="N85" s="650"/>
      <c r="O85" s="650"/>
      <c r="P85" s="650"/>
      <c r="Q85" s="642"/>
    </row>
    <row r="86" spans="1:17" ht="48" x14ac:dyDescent="0.2">
      <c r="A86" s="643"/>
      <c r="B86" s="643"/>
      <c r="C86" s="643"/>
      <c r="D86" s="643"/>
      <c r="E86" s="245" t="s">
        <v>51</v>
      </c>
      <c r="F86" s="649" t="s">
        <v>1658</v>
      </c>
      <c r="G86" s="36" t="s">
        <v>2</v>
      </c>
      <c r="H86" s="292">
        <v>24</v>
      </c>
      <c r="I86" s="36" t="s">
        <v>1659</v>
      </c>
      <c r="J86" s="650"/>
      <c r="K86" s="36">
        <v>5</v>
      </c>
      <c r="L86" s="650"/>
      <c r="M86" s="650"/>
      <c r="N86" s="650"/>
      <c r="O86" s="650"/>
      <c r="P86" s="650"/>
      <c r="Q86" s="642"/>
    </row>
    <row r="87" spans="1:17" ht="36" x14ac:dyDescent="0.2">
      <c r="A87" s="643"/>
      <c r="B87" s="643"/>
      <c r="C87" s="643"/>
      <c r="D87" s="643"/>
      <c r="E87" s="245" t="s">
        <v>142</v>
      </c>
      <c r="F87" s="649"/>
      <c r="G87" s="765" t="s">
        <v>1660</v>
      </c>
      <c r="H87" s="766" t="s">
        <v>1661</v>
      </c>
      <c r="I87" s="765" t="s">
        <v>1662</v>
      </c>
      <c r="J87" s="650"/>
      <c r="K87" s="720" t="s">
        <v>1504</v>
      </c>
      <c r="L87" s="650"/>
      <c r="M87" s="650"/>
      <c r="N87" s="650"/>
      <c r="O87" s="650"/>
      <c r="P87" s="650"/>
      <c r="Q87" s="642"/>
    </row>
    <row r="88" spans="1:17" ht="48" x14ac:dyDescent="0.2">
      <c r="A88" s="643" t="s">
        <v>1623</v>
      </c>
      <c r="B88" s="643" t="s">
        <v>1647</v>
      </c>
      <c r="C88" s="652"/>
      <c r="D88" s="643" t="s">
        <v>1648</v>
      </c>
      <c r="E88" s="644">
        <v>2</v>
      </c>
      <c r="F88" s="762" t="s">
        <v>1663</v>
      </c>
      <c r="G88" s="644" t="s">
        <v>2</v>
      </c>
      <c r="H88" s="639">
        <f>SUM(H89:H93)</f>
        <v>3</v>
      </c>
      <c r="I88" s="763" t="s">
        <v>1664</v>
      </c>
      <c r="J88" s="763" t="s">
        <v>1579</v>
      </c>
      <c r="K88" s="639">
        <f>SUM(K89:K93)</f>
        <v>3</v>
      </c>
      <c r="L88" s="657" t="s">
        <v>1504</v>
      </c>
      <c r="M88" s="639" t="e">
        <f>+J88-L88</f>
        <v>#VALUE!</v>
      </c>
      <c r="N88" s="648">
        <f>+K88/H88</f>
        <v>1</v>
      </c>
      <c r="O88" s="648" t="e">
        <f>+L88/J88</f>
        <v>#VALUE!</v>
      </c>
      <c r="P88" s="648" t="e">
        <f>(N88+O88)/2</f>
        <v>#VALUE!</v>
      </c>
      <c r="Q88" s="642" t="s">
        <v>1665</v>
      </c>
    </row>
    <row r="89" spans="1:17" ht="36" x14ac:dyDescent="0.2">
      <c r="A89" s="643"/>
      <c r="B89" s="643"/>
      <c r="C89" s="652"/>
      <c r="D89" s="643"/>
      <c r="E89" s="245" t="s">
        <v>70</v>
      </c>
      <c r="F89" s="649" t="s">
        <v>1666</v>
      </c>
      <c r="G89" s="36" t="s">
        <v>2</v>
      </c>
      <c r="H89" s="292">
        <v>1</v>
      </c>
      <c r="I89" s="36" t="s">
        <v>1667</v>
      </c>
      <c r="J89" s="650" t="s">
        <v>28</v>
      </c>
      <c r="K89" s="36">
        <v>1</v>
      </c>
      <c r="L89" s="650" t="s">
        <v>55</v>
      </c>
      <c r="M89" s="650"/>
      <c r="N89" s="650"/>
      <c r="O89" s="650"/>
      <c r="P89" s="650"/>
      <c r="Q89" s="642"/>
    </row>
    <row r="90" spans="1:17" ht="24" x14ac:dyDescent="0.2">
      <c r="A90" s="643"/>
      <c r="B90" s="643"/>
      <c r="C90" s="652"/>
      <c r="D90" s="643"/>
      <c r="E90" s="245" t="s">
        <v>71</v>
      </c>
      <c r="F90" s="649" t="s">
        <v>1668</v>
      </c>
      <c r="G90" s="36" t="s">
        <v>2</v>
      </c>
      <c r="H90" s="292">
        <v>1</v>
      </c>
      <c r="I90" s="36" t="s">
        <v>1669</v>
      </c>
      <c r="J90" s="650"/>
      <c r="K90" s="36">
        <v>1</v>
      </c>
      <c r="L90" s="650"/>
      <c r="M90" s="650"/>
      <c r="N90" s="650"/>
      <c r="O90" s="650"/>
      <c r="P90" s="650"/>
      <c r="Q90" s="642"/>
    </row>
    <row r="91" spans="1:17" ht="48" x14ac:dyDescent="0.2">
      <c r="A91" s="643"/>
      <c r="B91" s="643"/>
      <c r="C91" s="652"/>
      <c r="D91" s="643"/>
      <c r="E91" s="245" t="s">
        <v>72</v>
      </c>
      <c r="F91" s="649" t="s">
        <v>1670</v>
      </c>
      <c r="G91" s="36" t="s">
        <v>2</v>
      </c>
      <c r="H91" s="292">
        <v>1</v>
      </c>
      <c r="I91" s="36" t="s">
        <v>1671</v>
      </c>
      <c r="J91" s="650"/>
      <c r="K91" s="36">
        <v>1</v>
      </c>
      <c r="L91" s="650"/>
      <c r="M91" s="650"/>
      <c r="N91" s="650"/>
      <c r="O91" s="650"/>
      <c r="P91" s="650"/>
      <c r="Q91" s="642"/>
    </row>
    <row r="92" spans="1:17" ht="36" x14ac:dyDescent="0.2">
      <c r="A92" s="643"/>
      <c r="B92" s="643"/>
      <c r="C92" s="652"/>
      <c r="D92" s="643"/>
      <c r="E92" s="245" t="s">
        <v>73</v>
      </c>
      <c r="F92" s="767" t="s">
        <v>1672</v>
      </c>
      <c r="G92" s="765" t="s">
        <v>1673</v>
      </c>
      <c r="H92" s="766" t="s">
        <v>1674</v>
      </c>
      <c r="I92" s="765" t="s">
        <v>1675</v>
      </c>
      <c r="J92" s="650"/>
      <c r="K92" s="720" t="s">
        <v>1504</v>
      </c>
      <c r="L92" s="650"/>
      <c r="M92" s="650"/>
      <c r="N92" s="650"/>
      <c r="O92" s="650"/>
      <c r="P92" s="650"/>
      <c r="Q92" s="642"/>
    </row>
    <row r="93" spans="1:17" ht="36" x14ac:dyDescent="0.2">
      <c r="A93" s="643"/>
      <c r="B93" s="643"/>
      <c r="C93" s="652"/>
      <c r="D93" s="643"/>
      <c r="E93" s="245" t="s">
        <v>72</v>
      </c>
      <c r="F93" s="767" t="s">
        <v>1676</v>
      </c>
      <c r="G93" s="765" t="s">
        <v>1660</v>
      </c>
      <c r="H93" s="766" t="s">
        <v>1661</v>
      </c>
      <c r="I93" s="765" t="s">
        <v>1662</v>
      </c>
      <c r="J93" s="650"/>
      <c r="K93" s="720" t="s">
        <v>1504</v>
      </c>
      <c r="L93" s="650"/>
      <c r="M93" s="650"/>
      <c r="N93" s="650"/>
      <c r="O93" s="650"/>
      <c r="P93" s="650"/>
      <c r="Q93" s="642"/>
    </row>
    <row r="94" spans="1:17" ht="60" x14ac:dyDescent="0.2">
      <c r="A94" s="643" t="s">
        <v>1623</v>
      </c>
      <c r="B94" s="643" t="s">
        <v>1647</v>
      </c>
      <c r="C94" s="652"/>
      <c r="D94" s="643" t="s">
        <v>1648</v>
      </c>
      <c r="E94" s="644">
        <v>3</v>
      </c>
      <c r="F94" s="762" t="s">
        <v>1677</v>
      </c>
      <c r="G94" s="644" t="s">
        <v>2</v>
      </c>
      <c r="H94" s="639">
        <f>SUM(H95:H99)</f>
        <v>36</v>
      </c>
      <c r="I94" s="763" t="s">
        <v>1664</v>
      </c>
      <c r="J94" s="763" t="s">
        <v>1579</v>
      </c>
      <c r="K94" s="639">
        <f>SUM(K95:K99)</f>
        <v>25</v>
      </c>
      <c r="L94" s="657" t="s">
        <v>1504</v>
      </c>
      <c r="M94" s="639" t="e">
        <f>+J94-L94</f>
        <v>#VALUE!</v>
      </c>
      <c r="N94" s="648">
        <f>+K94/H94</f>
        <v>0.69444444444444442</v>
      </c>
      <c r="O94" s="648" t="e">
        <f>+L94/J94</f>
        <v>#VALUE!</v>
      </c>
      <c r="P94" s="648" t="e">
        <f>(N94+O94)/2</f>
        <v>#VALUE!</v>
      </c>
      <c r="Q94" s="642" t="s">
        <v>1678</v>
      </c>
    </row>
    <row r="95" spans="1:17" ht="24" x14ac:dyDescent="0.2">
      <c r="A95" s="643"/>
      <c r="B95" s="643"/>
      <c r="C95" s="652"/>
      <c r="D95" s="643"/>
      <c r="E95" s="245">
        <v>3.1</v>
      </c>
      <c r="F95" s="649" t="s">
        <v>1679</v>
      </c>
      <c r="G95" s="36" t="s">
        <v>2</v>
      </c>
      <c r="H95" s="292">
        <v>12</v>
      </c>
      <c r="I95" s="36" t="s">
        <v>875</v>
      </c>
      <c r="J95" s="650" t="s">
        <v>28</v>
      </c>
      <c r="K95" s="36">
        <v>6</v>
      </c>
      <c r="L95" s="650" t="s">
        <v>55</v>
      </c>
      <c r="M95" s="650"/>
      <c r="N95" s="650"/>
      <c r="O95" s="650"/>
      <c r="P95" s="650"/>
      <c r="Q95" s="642"/>
    </row>
    <row r="96" spans="1:17" ht="60" x14ac:dyDescent="0.2">
      <c r="A96" s="643"/>
      <c r="B96" s="643"/>
      <c r="C96" s="652"/>
      <c r="D96" s="643"/>
      <c r="E96" s="245">
        <v>3.2</v>
      </c>
      <c r="F96" s="649" t="s">
        <v>1680</v>
      </c>
      <c r="G96" s="36" t="s">
        <v>2</v>
      </c>
      <c r="H96" s="292">
        <v>12</v>
      </c>
      <c r="I96" s="36" t="s">
        <v>875</v>
      </c>
      <c r="J96" s="650"/>
      <c r="K96" s="36">
        <v>6</v>
      </c>
      <c r="L96" s="650"/>
      <c r="M96" s="650"/>
      <c r="N96" s="650"/>
      <c r="O96" s="650"/>
      <c r="P96" s="650"/>
      <c r="Q96" s="642"/>
    </row>
    <row r="97" spans="1:17" ht="48" x14ac:dyDescent="0.2">
      <c r="A97" s="643"/>
      <c r="B97" s="643"/>
      <c r="C97" s="652"/>
      <c r="D97" s="643"/>
      <c r="E97" s="245">
        <v>3.3</v>
      </c>
      <c r="F97" s="649" t="s">
        <v>1681</v>
      </c>
      <c r="G97" s="36" t="s">
        <v>2</v>
      </c>
      <c r="H97" s="292">
        <v>12</v>
      </c>
      <c r="I97" s="36" t="s">
        <v>1682</v>
      </c>
      <c r="J97" s="650"/>
      <c r="K97" s="36">
        <v>13</v>
      </c>
      <c r="L97" s="650"/>
      <c r="M97" s="650"/>
      <c r="N97" s="650"/>
      <c r="O97" s="650"/>
      <c r="P97" s="650"/>
      <c r="Q97" s="642"/>
    </row>
    <row r="98" spans="1:17" ht="36" x14ac:dyDescent="0.2">
      <c r="A98" s="643"/>
      <c r="B98" s="643"/>
      <c r="C98" s="652"/>
      <c r="D98" s="643"/>
      <c r="E98" s="245">
        <v>3.4</v>
      </c>
      <c r="F98" s="767" t="s">
        <v>1672</v>
      </c>
      <c r="G98" s="765" t="s">
        <v>1673</v>
      </c>
      <c r="H98" s="766" t="s">
        <v>1674</v>
      </c>
      <c r="I98" s="765" t="s">
        <v>1675</v>
      </c>
      <c r="J98" s="650"/>
      <c r="K98" s="720" t="s">
        <v>1504</v>
      </c>
      <c r="L98" s="650"/>
      <c r="M98" s="650"/>
      <c r="N98" s="650"/>
      <c r="O98" s="650"/>
      <c r="P98" s="650"/>
      <c r="Q98" s="642"/>
    </row>
    <row r="99" spans="1:17" ht="36" x14ac:dyDescent="0.2">
      <c r="A99" s="643"/>
      <c r="B99" s="643"/>
      <c r="C99" s="652"/>
      <c r="D99" s="643"/>
      <c r="E99" s="245" t="s">
        <v>72</v>
      </c>
      <c r="F99" s="767" t="s">
        <v>1676</v>
      </c>
      <c r="G99" s="765" t="s">
        <v>1660</v>
      </c>
      <c r="H99" s="766" t="s">
        <v>1661</v>
      </c>
      <c r="I99" s="765" t="s">
        <v>1662</v>
      </c>
      <c r="J99" s="650"/>
      <c r="K99" s="720" t="s">
        <v>1504</v>
      </c>
      <c r="L99" s="650"/>
      <c r="M99" s="650"/>
      <c r="N99" s="650"/>
      <c r="O99" s="650"/>
      <c r="P99" s="650"/>
      <c r="Q99" s="642"/>
    </row>
    <row r="100" spans="1:17" ht="60" x14ac:dyDescent="0.2">
      <c r="A100" s="768" t="s">
        <v>1623</v>
      </c>
      <c r="B100" s="768" t="s">
        <v>1647</v>
      </c>
      <c r="C100" s="768"/>
      <c r="D100" s="768" t="s">
        <v>1683</v>
      </c>
      <c r="E100" s="644">
        <v>1</v>
      </c>
      <c r="F100" s="769" t="s">
        <v>1684</v>
      </c>
      <c r="G100" s="644" t="s">
        <v>1685</v>
      </c>
      <c r="H100" s="639">
        <f>SUM(H101:H102)</f>
        <v>480</v>
      </c>
      <c r="I100" s="644" t="s">
        <v>1650</v>
      </c>
      <c r="J100" s="644" t="s">
        <v>1651</v>
      </c>
      <c r="K100" s="639">
        <f>SUM(K101:K102)</f>
        <v>240</v>
      </c>
      <c r="L100" s="647" t="s">
        <v>1504</v>
      </c>
      <c r="M100" s="639" t="e">
        <f>+J100-L100</f>
        <v>#VALUE!</v>
      </c>
      <c r="N100" s="648">
        <f>+K100/H100</f>
        <v>0.5</v>
      </c>
      <c r="O100" s="648" t="e">
        <f>+L100/J100</f>
        <v>#VALUE!</v>
      </c>
      <c r="P100" s="648" t="e">
        <f>(N100+O100)/2</f>
        <v>#VALUE!</v>
      </c>
      <c r="Q100" s="642"/>
    </row>
    <row r="101" spans="1:17" ht="36" x14ac:dyDescent="0.2">
      <c r="A101" s="770"/>
      <c r="B101" s="770"/>
      <c r="C101" s="770"/>
      <c r="D101" s="770"/>
      <c r="E101" s="245" t="s">
        <v>31</v>
      </c>
      <c r="F101" s="649" t="s">
        <v>1686</v>
      </c>
      <c r="G101" s="36" t="s">
        <v>2</v>
      </c>
      <c r="H101" s="292">
        <v>240</v>
      </c>
      <c r="I101" s="36" t="s">
        <v>1687</v>
      </c>
      <c r="J101" s="659" t="s">
        <v>28</v>
      </c>
      <c r="K101" s="36">
        <v>120</v>
      </c>
      <c r="L101" s="659" t="s">
        <v>55</v>
      </c>
      <c r="M101" s="659"/>
      <c r="N101" s="659"/>
      <c r="O101" s="659"/>
      <c r="P101" s="659"/>
      <c r="Q101" s="642"/>
    </row>
    <row r="102" spans="1:17" ht="48" x14ac:dyDescent="0.2">
      <c r="A102" s="771"/>
      <c r="B102" s="771"/>
      <c r="C102" s="771"/>
      <c r="D102" s="771"/>
      <c r="E102" s="245">
        <v>1.2</v>
      </c>
      <c r="F102" s="649" t="s">
        <v>1688</v>
      </c>
      <c r="G102" s="36" t="s">
        <v>2</v>
      </c>
      <c r="H102" s="292">
        <v>240</v>
      </c>
      <c r="I102" s="36" t="s">
        <v>1689</v>
      </c>
      <c r="J102" s="659"/>
      <c r="K102" s="36">
        <v>120</v>
      </c>
      <c r="L102" s="659"/>
      <c r="M102" s="659"/>
      <c r="N102" s="659"/>
      <c r="O102" s="659"/>
      <c r="P102" s="659"/>
      <c r="Q102" s="642"/>
    </row>
    <row r="103" spans="1:17" ht="48" x14ac:dyDescent="0.2">
      <c r="A103" s="768" t="s">
        <v>1623</v>
      </c>
      <c r="B103" s="768" t="s">
        <v>1647</v>
      </c>
      <c r="C103" s="768"/>
      <c r="D103" s="768" t="s">
        <v>1683</v>
      </c>
      <c r="E103" s="772">
        <v>2</v>
      </c>
      <c r="F103" s="769" t="s">
        <v>1690</v>
      </c>
      <c r="G103" s="644" t="s">
        <v>1685</v>
      </c>
      <c r="H103" s="639">
        <f>+H104</f>
        <v>240</v>
      </c>
      <c r="I103" s="644" t="s">
        <v>1650</v>
      </c>
      <c r="J103" s="644" t="s">
        <v>1651</v>
      </c>
      <c r="K103" s="639">
        <f>K104</f>
        <v>120</v>
      </c>
      <c r="L103" s="647" t="s">
        <v>1504</v>
      </c>
      <c r="M103" s="639" t="e">
        <f>+J103-L103</f>
        <v>#VALUE!</v>
      </c>
      <c r="N103" s="648">
        <f>+K103/H103</f>
        <v>0.5</v>
      </c>
      <c r="O103" s="648" t="e">
        <f>+L103/J103</f>
        <v>#VALUE!</v>
      </c>
      <c r="P103" s="648" t="e">
        <f>(N103+O103)/2</f>
        <v>#VALUE!</v>
      </c>
      <c r="Q103" s="667"/>
    </row>
    <row r="104" spans="1:17" ht="48" x14ac:dyDescent="0.2">
      <c r="A104" s="771"/>
      <c r="B104" s="771"/>
      <c r="C104" s="771"/>
      <c r="D104" s="771"/>
      <c r="E104" s="245" t="s">
        <v>70</v>
      </c>
      <c r="F104" s="649" t="s">
        <v>1691</v>
      </c>
      <c r="G104" s="36" t="s">
        <v>2</v>
      </c>
      <c r="H104" s="292">
        <v>240</v>
      </c>
      <c r="I104" s="36" t="s">
        <v>1692</v>
      </c>
      <c r="J104" s="665" t="s">
        <v>28</v>
      </c>
      <c r="K104" s="36">
        <v>120</v>
      </c>
      <c r="L104" s="659" t="s">
        <v>55</v>
      </c>
      <c r="M104" s="659"/>
      <c r="N104" s="659"/>
      <c r="O104" s="659"/>
      <c r="P104" s="659"/>
      <c r="Q104" s="667"/>
    </row>
    <row r="105" spans="1:17" ht="60" x14ac:dyDescent="0.2">
      <c r="A105" s="773" t="s">
        <v>1623</v>
      </c>
      <c r="B105" s="773" t="s">
        <v>1647</v>
      </c>
      <c r="C105" s="773"/>
      <c r="D105" s="774" t="s">
        <v>1683</v>
      </c>
      <c r="E105" s="772">
        <v>3</v>
      </c>
      <c r="F105" s="769" t="s">
        <v>1693</v>
      </c>
      <c r="G105" s="644" t="s">
        <v>1694</v>
      </c>
      <c r="H105" s="639">
        <f>+H106</f>
        <v>240</v>
      </c>
      <c r="I105" s="644" t="s">
        <v>1664</v>
      </c>
      <c r="J105" s="644" t="s">
        <v>1579</v>
      </c>
      <c r="K105" s="639">
        <f>K106</f>
        <v>120</v>
      </c>
      <c r="L105" s="647" t="s">
        <v>1504</v>
      </c>
      <c r="M105" s="639" t="e">
        <f>+J105-L105</f>
        <v>#VALUE!</v>
      </c>
      <c r="N105" s="648">
        <f>+K105/H105</f>
        <v>0.5</v>
      </c>
      <c r="O105" s="648" t="e">
        <f>+L105/J105</f>
        <v>#VALUE!</v>
      </c>
      <c r="P105" s="648" t="e">
        <f>(N105+O105)/2</f>
        <v>#VALUE!</v>
      </c>
      <c r="Q105" s="642"/>
    </row>
    <row r="106" spans="1:17" ht="72" x14ac:dyDescent="0.2">
      <c r="A106" s="775"/>
      <c r="B106" s="775"/>
      <c r="C106" s="775"/>
      <c r="D106" s="776"/>
      <c r="E106" s="245" t="s">
        <v>54</v>
      </c>
      <c r="F106" s="649" t="s">
        <v>1695</v>
      </c>
      <c r="G106" s="36" t="s">
        <v>2</v>
      </c>
      <c r="H106" s="292">
        <v>240</v>
      </c>
      <c r="I106" s="36" t="s">
        <v>1696</v>
      </c>
      <c r="J106" s="665" t="s">
        <v>28</v>
      </c>
      <c r="K106" s="36">
        <v>120</v>
      </c>
      <c r="L106" s="659" t="s">
        <v>55</v>
      </c>
      <c r="M106" s="659"/>
      <c r="N106" s="659"/>
      <c r="O106" s="659"/>
      <c r="P106" s="659"/>
      <c r="Q106" s="642"/>
    </row>
    <row r="107" spans="1:17" ht="48" x14ac:dyDescent="0.2">
      <c r="A107" s="652" t="s">
        <v>1623</v>
      </c>
      <c r="B107" s="652" t="s">
        <v>1647</v>
      </c>
      <c r="C107" s="652"/>
      <c r="D107" s="768" t="s">
        <v>1683</v>
      </c>
      <c r="E107" s="644">
        <v>4</v>
      </c>
      <c r="F107" s="769" t="s">
        <v>1697</v>
      </c>
      <c r="G107" s="644" t="s">
        <v>1694</v>
      </c>
      <c r="H107" s="639">
        <f>SUM(H108:H108)</f>
        <v>1</v>
      </c>
      <c r="I107" s="644" t="s">
        <v>1664</v>
      </c>
      <c r="J107" s="644" t="s">
        <v>1579</v>
      </c>
      <c r="K107" s="639">
        <f>SUM(K108:K108)</f>
        <v>1</v>
      </c>
      <c r="L107" s="647" t="s">
        <v>1504</v>
      </c>
      <c r="M107" s="639" t="e">
        <f>+J107-L107</f>
        <v>#VALUE!</v>
      </c>
      <c r="N107" s="648">
        <f>+K107/H107</f>
        <v>1</v>
      </c>
      <c r="O107" s="648" t="e">
        <f>+L107/J107</f>
        <v>#VALUE!</v>
      </c>
      <c r="P107" s="648" t="e">
        <f>(N107+O107)/2</f>
        <v>#VALUE!</v>
      </c>
      <c r="Q107" s="642"/>
    </row>
    <row r="108" spans="1:17" ht="36" x14ac:dyDescent="0.2">
      <c r="A108" s="652"/>
      <c r="B108" s="652"/>
      <c r="C108" s="652"/>
      <c r="D108" s="771"/>
      <c r="E108" s="245" t="s">
        <v>80</v>
      </c>
      <c r="F108" s="649" t="s">
        <v>1698</v>
      </c>
      <c r="G108" s="36" t="s">
        <v>1699</v>
      </c>
      <c r="H108" s="292">
        <v>1</v>
      </c>
      <c r="I108" s="36" t="s">
        <v>1700</v>
      </c>
      <c r="J108" s="665" t="s">
        <v>28</v>
      </c>
      <c r="K108" s="36">
        <v>1</v>
      </c>
      <c r="L108" s="659" t="s">
        <v>55</v>
      </c>
      <c r="M108" s="659"/>
      <c r="N108" s="659"/>
      <c r="O108" s="659"/>
      <c r="P108" s="659"/>
      <c r="Q108" s="642"/>
    </row>
    <row r="109" spans="1:17" ht="48" x14ac:dyDescent="0.2">
      <c r="A109" s="652" t="s">
        <v>1623</v>
      </c>
      <c r="B109" s="652" t="s">
        <v>1647</v>
      </c>
      <c r="C109" s="652"/>
      <c r="D109" s="768" t="s">
        <v>1683</v>
      </c>
      <c r="E109" s="644">
        <v>5</v>
      </c>
      <c r="F109" s="769" t="s">
        <v>1701</v>
      </c>
      <c r="G109" s="644" t="s">
        <v>1694</v>
      </c>
      <c r="H109" s="639">
        <f>SUM(H110:H110)</f>
        <v>1</v>
      </c>
      <c r="I109" s="644" t="s">
        <v>1664</v>
      </c>
      <c r="J109" s="644" t="s">
        <v>1579</v>
      </c>
      <c r="K109" s="639">
        <f>SUM(K110:K110)</f>
        <v>1</v>
      </c>
      <c r="L109" s="647" t="s">
        <v>1504</v>
      </c>
      <c r="M109" s="639" t="e">
        <f>+J109-L109</f>
        <v>#VALUE!</v>
      </c>
      <c r="N109" s="648">
        <f>+K109/H109</f>
        <v>1</v>
      </c>
      <c r="O109" s="648" t="e">
        <f>+L109/J109</f>
        <v>#VALUE!</v>
      </c>
      <c r="P109" s="648" t="e">
        <f>(N109+O109)/2</f>
        <v>#VALUE!</v>
      </c>
      <c r="Q109" s="642"/>
    </row>
    <row r="110" spans="1:17" ht="36" x14ac:dyDescent="0.2">
      <c r="A110" s="652"/>
      <c r="B110" s="652"/>
      <c r="C110" s="652"/>
      <c r="D110" s="771"/>
      <c r="E110" s="245" t="s">
        <v>80</v>
      </c>
      <c r="F110" s="649" t="s">
        <v>1702</v>
      </c>
      <c r="G110" s="36" t="s">
        <v>1703</v>
      </c>
      <c r="H110" s="292">
        <v>1</v>
      </c>
      <c r="I110" s="36" t="s">
        <v>1704</v>
      </c>
      <c r="J110" s="665" t="s">
        <v>28</v>
      </c>
      <c r="K110" s="36">
        <v>1</v>
      </c>
      <c r="L110" s="659" t="s">
        <v>55</v>
      </c>
      <c r="M110" s="659"/>
      <c r="N110" s="659"/>
      <c r="O110" s="659"/>
      <c r="P110" s="659"/>
      <c r="Q110" s="642"/>
    </row>
    <row r="111" spans="1:17" ht="48" x14ac:dyDescent="0.2">
      <c r="A111" s="652" t="s">
        <v>1623</v>
      </c>
      <c r="B111" s="652" t="s">
        <v>1647</v>
      </c>
      <c r="C111" s="652"/>
      <c r="D111" s="777" t="s">
        <v>1683</v>
      </c>
      <c r="E111" s="644">
        <v>6</v>
      </c>
      <c r="F111" s="769" t="s">
        <v>1705</v>
      </c>
      <c r="G111" s="644" t="s">
        <v>1694</v>
      </c>
      <c r="H111" s="639">
        <f>SUM(H112:H116)</f>
        <v>9</v>
      </c>
      <c r="I111" s="644" t="s">
        <v>1664</v>
      </c>
      <c r="J111" s="644" t="s">
        <v>1579</v>
      </c>
      <c r="K111" s="639">
        <f>SUM(K112:K116)</f>
        <v>9</v>
      </c>
      <c r="L111" s="647" t="s">
        <v>1504</v>
      </c>
      <c r="M111" s="639" t="e">
        <f>+J111-L111</f>
        <v>#VALUE!</v>
      </c>
      <c r="N111" s="648">
        <f>+K111/H111</f>
        <v>1</v>
      </c>
      <c r="O111" s="648" t="e">
        <f>+L111/J111</f>
        <v>#VALUE!</v>
      </c>
      <c r="P111" s="648" t="e">
        <f>(N111+O111)/2</f>
        <v>#VALUE!</v>
      </c>
      <c r="Q111" s="642"/>
    </row>
    <row r="112" spans="1:17" ht="48" x14ac:dyDescent="0.2">
      <c r="A112" s="652"/>
      <c r="B112" s="652"/>
      <c r="C112" s="652"/>
      <c r="D112" s="777"/>
      <c r="E112" s="245" t="s">
        <v>66</v>
      </c>
      <c r="F112" s="649" t="s">
        <v>1706</v>
      </c>
      <c r="G112" s="36" t="s">
        <v>2</v>
      </c>
      <c r="H112" s="292">
        <v>5</v>
      </c>
      <c r="I112" s="36" t="s">
        <v>1707</v>
      </c>
      <c r="J112" s="659" t="s">
        <v>28</v>
      </c>
      <c r="K112" s="36">
        <v>5</v>
      </c>
      <c r="L112" s="659" t="s">
        <v>55</v>
      </c>
      <c r="M112" s="659"/>
      <c r="N112" s="659"/>
      <c r="O112" s="659"/>
      <c r="P112" s="659"/>
      <c r="Q112" s="642"/>
    </row>
    <row r="113" spans="1:17" ht="36" x14ac:dyDescent="0.2">
      <c r="A113" s="652"/>
      <c r="B113" s="652"/>
      <c r="C113" s="652"/>
      <c r="D113" s="777"/>
      <c r="E113" s="245" t="s">
        <v>67</v>
      </c>
      <c r="F113" s="649" t="s">
        <v>1708</v>
      </c>
      <c r="G113" s="36" t="s">
        <v>2</v>
      </c>
      <c r="H113" s="292">
        <v>1</v>
      </c>
      <c r="I113" s="36" t="s">
        <v>1709</v>
      </c>
      <c r="J113" s="659"/>
      <c r="K113" s="36">
        <v>1</v>
      </c>
      <c r="L113" s="659"/>
      <c r="M113" s="659"/>
      <c r="N113" s="659"/>
      <c r="O113" s="659"/>
      <c r="P113" s="659"/>
      <c r="Q113" s="642"/>
    </row>
    <row r="114" spans="1:17" ht="36" x14ac:dyDescent="0.2">
      <c r="A114" s="652"/>
      <c r="B114" s="652"/>
      <c r="C114" s="652"/>
      <c r="D114" s="777"/>
      <c r="E114" s="245" t="s">
        <v>68</v>
      </c>
      <c r="F114" s="649" t="s">
        <v>1710</v>
      </c>
      <c r="G114" s="36" t="s">
        <v>2</v>
      </c>
      <c r="H114" s="292">
        <v>1</v>
      </c>
      <c r="I114" s="36" t="s">
        <v>1709</v>
      </c>
      <c r="J114" s="659"/>
      <c r="K114" s="36">
        <v>1</v>
      </c>
      <c r="L114" s="659"/>
      <c r="M114" s="659"/>
      <c r="N114" s="659"/>
      <c r="O114" s="659"/>
      <c r="P114" s="659"/>
      <c r="Q114" s="642"/>
    </row>
    <row r="115" spans="1:17" ht="36" x14ac:dyDescent="0.2">
      <c r="A115" s="652"/>
      <c r="B115" s="652"/>
      <c r="C115" s="652"/>
      <c r="D115" s="777"/>
      <c r="E115" s="245" t="s">
        <v>69</v>
      </c>
      <c r="F115" s="649" t="s">
        <v>1711</v>
      </c>
      <c r="G115" s="36" t="s">
        <v>2</v>
      </c>
      <c r="H115" s="292">
        <v>1</v>
      </c>
      <c r="I115" s="36" t="s">
        <v>1709</v>
      </c>
      <c r="J115" s="659"/>
      <c r="K115" s="36">
        <v>1</v>
      </c>
      <c r="L115" s="659"/>
      <c r="M115" s="659"/>
      <c r="N115" s="659"/>
      <c r="O115" s="659"/>
      <c r="P115" s="659"/>
      <c r="Q115" s="642"/>
    </row>
    <row r="116" spans="1:17" ht="24" x14ac:dyDescent="0.2">
      <c r="A116" s="652"/>
      <c r="B116" s="652"/>
      <c r="C116" s="652"/>
      <c r="D116" s="777"/>
      <c r="E116" s="245" t="s">
        <v>106</v>
      </c>
      <c r="F116" s="649" t="s">
        <v>1712</v>
      </c>
      <c r="G116" s="36" t="s">
        <v>2</v>
      </c>
      <c r="H116" s="292">
        <v>1</v>
      </c>
      <c r="I116" s="36" t="s">
        <v>1713</v>
      </c>
      <c r="J116" s="659"/>
      <c r="K116" s="36">
        <v>1</v>
      </c>
      <c r="L116" s="659"/>
      <c r="M116" s="659"/>
      <c r="N116" s="659"/>
      <c r="O116" s="659"/>
      <c r="P116" s="659"/>
      <c r="Q116" s="642"/>
    </row>
    <row r="117" spans="1:17" ht="48" x14ac:dyDescent="0.2">
      <c r="A117" s="652" t="s">
        <v>1623</v>
      </c>
      <c r="B117" s="652" t="s">
        <v>1647</v>
      </c>
      <c r="C117" s="652"/>
      <c r="D117" s="777" t="s">
        <v>1683</v>
      </c>
      <c r="E117" s="644">
        <v>7</v>
      </c>
      <c r="F117" s="769" t="s">
        <v>1714</v>
      </c>
      <c r="G117" s="644" t="s">
        <v>1694</v>
      </c>
      <c r="H117" s="639">
        <f>SUM(H118:H121)</f>
        <v>726</v>
      </c>
      <c r="I117" s="644" t="s">
        <v>1664</v>
      </c>
      <c r="J117" s="644" t="s">
        <v>1579</v>
      </c>
      <c r="K117" s="639">
        <f>SUM(K118:K121)</f>
        <v>363</v>
      </c>
      <c r="L117" s="647" t="s">
        <v>1504</v>
      </c>
      <c r="M117" s="639" t="e">
        <f>+J117-L117</f>
        <v>#VALUE!</v>
      </c>
      <c r="N117" s="648">
        <f>+K117/H117</f>
        <v>0.5</v>
      </c>
      <c r="O117" s="648" t="e">
        <f>+L117/J117</f>
        <v>#VALUE!</v>
      </c>
      <c r="P117" s="648" t="e">
        <f>(N117+O117)/2</f>
        <v>#VALUE!</v>
      </c>
      <c r="Q117" s="642"/>
    </row>
    <row r="118" spans="1:17" ht="72" x14ac:dyDescent="0.2">
      <c r="A118" s="652"/>
      <c r="B118" s="652"/>
      <c r="C118" s="652"/>
      <c r="D118" s="777"/>
      <c r="E118" s="245" t="s">
        <v>160</v>
      </c>
      <c r="F118" s="778" t="s">
        <v>1715</v>
      </c>
      <c r="G118" s="36" t="s">
        <v>2</v>
      </c>
      <c r="H118" s="292">
        <v>240</v>
      </c>
      <c r="I118" s="36" t="s">
        <v>1716</v>
      </c>
      <c r="J118" s="659" t="s">
        <v>28</v>
      </c>
      <c r="K118" s="36">
        <v>120</v>
      </c>
      <c r="L118" s="659" t="s">
        <v>55</v>
      </c>
      <c r="M118" s="659"/>
      <c r="N118" s="659"/>
      <c r="O118" s="659"/>
      <c r="P118" s="659"/>
      <c r="Q118" s="642"/>
    </row>
    <row r="119" spans="1:17" ht="72" x14ac:dyDescent="0.2">
      <c r="A119" s="652"/>
      <c r="B119" s="652"/>
      <c r="C119" s="652"/>
      <c r="D119" s="777"/>
      <c r="E119" s="245" t="s">
        <v>161</v>
      </c>
      <c r="F119" s="778" t="s">
        <v>1717</v>
      </c>
      <c r="G119" s="36" t="s">
        <v>2</v>
      </c>
      <c r="H119" s="292">
        <v>240</v>
      </c>
      <c r="I119" s="36" t="s">
        <v>1716</v>
      </c>
      <c r="J119" s="659"/>
      <c r="K119" s="36">
        <v>120</v>
      </c>
      <c r="L119" s="659"/>
      <c r="M119" s="659"/>
      <c r="N119" s="659"/>
      <c r="O119" s="659"/>
      <c r="P119" s="659"/>
      <c r="Q119" s="642"/>
    </row>
    <row r="120" spans="1:17" ht="72" x14ac:dyDescent="0.2">
      <c r="A120" s="652"/>
      <c r="B120" s="652"/>
      <c r="C120" s="652"/>
      <c r="D120" s="777"/>
      <c r="E120" s="245" t="s">
        <v>162</v>
      </c>
      <c r="F120" s="778" t="s">
        <v>1718</v>
      </c>
      <c r="G120" s="36" t="s">
        <v>2</v>
      </c>
      <c r="H120" s="292">
        <v>240</v>
      </c>
      <c r="I120" s="36" t="s">
        <v>1716</v>
      </c>
      <c r="J120" s="659"/>
      <c r="K120" s="36">
        <v>120</v>
      </c>
      <c r="L120" s="659"/>
      <c r="M120" s="659"/>
      <c r="N120" s="659"/>
      <c r="O120" s="659"/>
      <c r="P120" s="659"/>
      <c r="Q120" s="642"/>
    </row>
    <row r="121" spans="1:17" ht="36" x14ac:dyDescent="0.2">
      <c r="A121" s="652"/>
      <c r="B121" s="652"/>
      <c r="C121" s="652"/>
      <c r="D121" s="777"/>
      <c r="E121" s="245" t="s">
        <v>163</v>
      </c>
      <c r="F121" s="779" t="s">
        <v>1719</v>
      </c>
      <c r="G121" s="36" t="s">
        <v>2</v>
      </c>
      <c r="H121" s="292">
        <v>6</v>
      </c>
      <c r="I121" s="36" t="s">
        <v>1720</v>
      </c>
      <c r="J121" s="659"/>
      <c r="K121" s="36">
        <v>3</v>
      </c>
      <c r="L121" s="659"/>
      <c r="M121" s="659"/>
      <c r="N121" s="659"/>
      <c r="O121" s="659"/>
      <c r="P121" s="659"/>
      <c r="Q121" s="642"/>
    </row>
    <row r="122" spans="1:17" ht="48" x14ac:dyDescent="0.2">
      <c r="A122" s="652" t="s">
        <v>1623</v>
      </c>
      <c r="B122" s="652" t="s">
        <v>1647</v>
      </c>
      <c r="C122" s="652"/>
      <c r="D122" s="768" t="s">
        <v>1683</v>
      </c>
      <c r="E122" s="644">
        <v>8</v>
      </c>
      <c r="F122" s="769" t="s">
        <v>1721</v>
      </c>
      <c r="G122" s="644" t="s">
        <v>1694</v>
      </c>
      <c r="H122" s="639">
        <f>SUM(H123:H123)</f>
        <v>12</v>
      </c>
      <c r="I122" s="644" t="s">
        <v>1664</v>
      </c>
      <c r="J122" s="644" t="s">
        <v>1579</v>
      </c>
      <c r="K122" s="639">
        <f>SUM(K123:K123)</f>
        <v>6</v>
      </c>
      <c r="L122" s="647" t="s">
        <v>1504</v>
      </c>
      <c r="M122" s="639" t="e">
        <f>+J122-L122</f>
        <v>#VALUE!</v>
      </c>
      <c r="N122" s="648">
        <f>+K122/H122</f>
        <v>0.5</v>
      </c>
      <c r="O122" s="648" t="e">
        <f>+L122/J122</f>
        <v>#VALUE!</v>
      </c>
      <c r="P122" s="648" t="e">
        <f>(N122+O122)/2</f>
        <v>#VALUE!</v>
      </c>
      <c r="Q122" s="642"/>
    </row>
    <row r="123" spans="1:17" ht="48" x14ac:dyDescent="0.2">
      <c r="A123" s="652"/>
      <c r="B123" s="652"/>
      <c r="C123" s="652"/>
      <c r="D123" s="771"/>
      <c r="E123" s="245" t="s">
        <v>165</v>
      </c>
      <c r="F123" s="649" t="s">
        <v>1722</v>
      </c>
      <c r="G123" s="36" t="s">
        <v>1723</v>
      </c>
      <c r="H123" s="292">
        <v>12</v>
      </c>
      <c r="I123" s="36" t="s">
        <v>1724</v>
      </c>
      <c r="J123" s="665" t="s">
        <v>28</v>
      </c>
      <c r="K123" s="36">
        <v>6</v>
      </c>
      <c r="L123" s="659" t="s">
        <v>55</v>
      </c>
      <c r="M123" s="659"/>
      <c r="N123" s="659"/>
      <c r="O123" s="659"/>
      <c r="P123" s="659"/>
      <c r="Q123" s="642"/>
    </row>
    <row r="124" spans="1:17" ht="48" x14ac:dyDescent="0.2">
      <c r="A124" s="652" t="s">
        <v>1623</v>
      </c>
      <c r="B124" s="652" t="s">
        <v>1647</v>
      </c>
      <c r="C124" s="652"/>
      <c r="D124" s="768" t="s">
        <v>1683</v>
      </c>
      <c r="E124" s="644">
        <v>9</v>
      </c>
      <c r="F124" s="769" t="s">
        <v>1725</v>
      </c>
      <c r="G124" s="644" t="s">
        <v>1694</v>
      </c>
      <c r="H124" s="639">
        <f>SUM(H125:H129)</f>
        <v>5</v>
      </c>
      <c r="I124" s="644" t="s">
        <v>1664</v>
      </c>
      <c r="J124" s="644" t="s">
        <v>1579</v>
      </c>
      <c r="K124" s="639">
        <f>SUM(K125:K129)</f>
        <v>5</v>
      </c>
      <c r="L124" s="647" t="s">
        <v>1504</v>
      </c>
      <c r="M124" s="639" t="e">
        <f>+J124-L124</f>
        <v>#VALUE!</v>
      </c>
      <c r="N124" s="648">
        <f>+K124/H124</f>
        <v>1</v>
      </c>
      <c r="O124" s="648" t="e">
        <f>+L124/J124</f>
        <v>#VALUE!</v>
      </c>
      <c r="P124" s="648" t="e">
        <f>(N124+O124)/2</f>
        <v>#VALUE!</v>
      </c>
      <c r="Q124" s="642"/>
    </row>
    <row r="125" spans="1:17" ht="36" x14ac:dyDescent="0.2">
      <c r="A125" s="652"/>
      <c r="B125" s="652"/>
      <c r="C125" s="652"/>
      <c r="D125" s="770"/>
      <c r="E125" s="245" t="s">
        <v>170</v>
      </c>
      <c r="F125" s="779" t="s">
        <v>1726</v>
      </c>
      <c r="G125" s="36" t="s">
        <v>2</v>
      </c>
      <c r="H125" s="292">
        <v>1</v>
      </c>
      <c r="I125" s="36" t="s">
        <v>1713</v>
      </c>
      <c r="J125" s="659" t="s">
        <v>28</v>
      </c>
      <c r="K125" s="36">
        <v>1</v>
      </c>
      <c r="L125" s="659" t="s">
        <v>55</v>
      </c>
      <c r="M125" s="659"/>
      <c r="N125" s="659"/>
      <c r="O125" s="659"/>
      <c r="P125" s="659"/>
      <c r="Q125" s="642"/>
    </row>
    <row r="126" spans="1:17" ht="48" x14ac:dyDescent="0.2">
      <c r="A126" s="652"/>
      <c r="B126" s="652"/>
      <c r="C126" s="652"/>
      <c r="D126" s="770"/>
      <c r="E126" s="245" t="s">
        <v>171</v>
      </c>
      <c r="F126" s="779" t="s">
        <v>1727</v>
      </c>
      <c r="G126" s="36" t="s">
        <v>2</v>
      </c>
      <c r="H126" s="292">
        <v>1</v>
      </c>
      <c r="I126" s="36" t="s">
        <v>1728</v>
      </c>
      <c r="J126" s="659"/>
      <c r="K126" s="36">
        <v>1</v>
      </c>
      <c r="L126" s="659"/>
      <c r="M126" s="659"/>
      <c r="N126" s="659"/>
      <c r="O126" s="659"/>
      <c r="P126" s="659"/>
      <c r="Q126" s="642"/>
    </row>
    <row r="127" spans="1:17" ht="24" x14ac:dyDescent="0.2">
      <c r="A127" s="652"/>
      <c r="B127" s="652"/>
      <c r="C127" s="652"/>
      <c r="D127" s="770"/>
      <c r="E127" s="245" t="s">
        <v>172</v>
      </c>
      <c r="F127" s="779" t="s">
        <v>1729</v>
      </c>
      <c r="G127" s="36" t="s">
        <v>2</v>
      </c>
      <c r="H127" s="292">
        <v>1</v>
      </c>
      <c r="I127" s="36" t="s">
        <v>1713</v>
      </c>
      <c r="J127" s="659"/>
      <c r="K127" s="36">
        <v>1</v>
      </c>
      <c r="L127" s="659"/>
      <c r="M127" s="659"/>
      <c r="N127" s="659"/>
      <c r="O127" s="659"/>
      <c r="P127" s="659"/>
      <c r="Q127" s="642"/>
    </row>
    <row r="128" spans="1:17" ht="24" x14ac:dyDescent="0.2">
      <c r="A128" s="652"/>
      <c r="B128" s="652"/>
      <c r="C128" s="652"/>
      <c r="D128" s="770"/>
      <c r="E128" s="245" t="s">
        <v>173</v>
      </c>
      <c r="F128" s="779" t="s">
        <v>1730</v>
      </c>
      <c r="G128" s="36" t="s">
        <v>2</v>
      </c>
      <c r="H128" s="292">
        <v>1</v>
      </c>
      <c r="I128" s="36" t="s">
        <v>1731</v>
      </c>
      <c r="J128" s="659"/>
      <c r="K128" s="36">
        <v>1</v>
      </c>
      <c r="L128" s="659"/>
      <c r="M128" s="659"/>
      <c r="N128" s="659"/>
      <c r="O128" s="659"/>
      <c r="P128" s="659"/>
      <c r="Q128" s="642"/>
    </row>
    <row r="129" spans="1:17" ht="24" x14ac:dyDescent="0.2">
      <c r="A129" s="652"/>
      <c r="B129" s="652"/>
      <c r="C129" s="652"/>
      <c r="D129" s="771"/>
      <c r="E129" s="245" t="s">
        <v>174</v>
      </c>
      <c r="F129" s="779" t="s">
        <v>1732</v>
      </c>
      <c r="G129" s="36" t="s">
        <v>2</v>
      </c>
      <c r="H129" s="292">
        <v>1</v>
      </c>
      <c r="I129" s="36" t="s">
        <v>1713</v>
      </c>
      <c r="J129" s="659"/>
      <c r="K129" s="36">
        <v>1</v>
      </c>
      <c r="L129" s="659"/>
      <c r="M129" s="659"/>
      <c r="N129" s="659"/>
      <c r="O129" s="659"/>
      <c r="P129" s="659"/>
      <c r="Q129" s="642"/>
    </row>
    <row r="130" spans="1:17" ht="48" x14ac:dyDescent="0.2">
      <c r="A130" s="652" t="s">
        <v>1623</v>
      </c>
      <c r="B130" s="652" t="s">
        <v>1647</v>
      </c>
      <c r="C130" s="652"/>
      <c r="D130" s="768" t="s">
        <v>1683</v>
      </c>
      <c r="E130" s="644">
        <v>10</v>
      </c>
      <c r="F130" s="780" t="s">
        <v>1733</v>
      </c>
      <c r="G130" s="644" t="s">
        <v>1694</v>
      </c>
      <c r="H130" s="639">
        <f>SUM(H131:H133)</f>
        <v>3</v>
      </c>
      <c r="I130" s="644" t="s">
        <v>1664</v>
      </c>
      <c r="J130" s="644" t="s">
        <v>1579</v>
      </c>
      <c r="K130" s="639">
        <f>SUM(K131:K133)</f>
        <v>1</v>
      </c>
      <c r="L130" s="647" t="s">
        <v>1504</v>
      </c>
      <c r="M130" s="639" t="e">
        <f>+J130-L130</f>
        <v>#VALUE!</v>
      </c>
      <c r="N130" s="648">
        <f>+K130/H130</f>
        <v>0.33333333333333331</v>
      </c>
      <c r="O130" s="648" t="e">
        <f>+L130/J130</f>
        <v>#VALUE!</v>
      </c>
      <c r="P130" s="648" t="e">
        <f>(N130+O130)/2</f>
        <v>#VALUE!</v>
      </c>
      <c r="Q130" s="642"/>
    </row>
    <row r="131" spans="1:17" ht="108" x14ac:dyDescent="0.2">
      <c r="A131" s="652"/>
      <c r="B131" s="652"/>
      <c r="C131" s="652"/>
      <c r="D131" s="770"/>
      <c r="E131" s="245" t="s">
        <v>175</v>
      </c>
      <c r="F131" s="778" t="s">
        <v>1734</v>
      </c>
      <c r="G131" s="36" t="s">
        <v>2</v>
      </c>
      <c r="H131" s="292">
        <v>1</v>
      </c>
      <c r="I131" s="36" t="s">
        <v>1735</v>
      </c>
      <c r="J131" s="659" t="s">
        <v>28</v>
      </c>
      <c r="K131" s="36">
        <v>1</v>
      </c>
      <c r="L131" s="659" t="s">
        <v>55</v>
      </c>
      <c r="M131" s="659"/>
      <c r="N131" s="659"/>
      <c r="O131" s="659"/>
      <c r="P131" s="659"/>
      <c r="Q131" s="642"/>
    </row>
    <row r="132" spans="1:17" ht="48" x14ac:dyDescent="0.2">
      <c r="A132" s="652"/>
      <c r="B132" s="652"/>
      <c r="C132" s="652"/>
      <c r="D132" s="770"/>
      <c r="E132" s="245" t="s">
        <v>176</v>
      </c>
      <c r="F132" s="781" t="s">
        <v>1736</v>
      </c>
      <c r="G132" s="36" t="s">
        <v>2</v>
      </c>
      <c r="H132" s="292">
        <v>1</v>
      </c>
      <c r="I132" s="36" t="s">
        <v>1735</v>
      </c>
      <c r="J132" s="659"/>
      <c r="K132" s="36">
        <v>0</v>
      </c>
      <c r="L132" s="659"/>
      <c r="M132" s="659"/>
      <c r="N132" s="659"/>
      <c r="O132" s="659"/>
      <c r="P132" s="659"/>
      <c r="Q132" s="642"/>
    </row>
    <row r="133" spans="1:17" ht="48" x14ac:dyDescent="0.2">
      <c r="A133" s="652"/>
      <c r="B133" s="652"/>
      <c r="C133" s="652"/>
      <c r="D133" s="782"/>
      <c r="E133" s="245" t="s">
        <v>177</v>
      </c>
      <c r="F133" s="781" t="s">
        <v>1737</v>
      </c>
      <c r="G133" s="36" t="s">
        <v>2</v>
      </c>
      <c r="H133" s="292">
        <v>1</v>
      </c>
      <c r="I133" s="36" t="s">
        <v>1735</v>
      </c>
      <c r="J133" s="659"/>
      <c r="K133" s="36">
        <v>0</v>
      </c>
      <c r="L133" s="659"/>
      <c r="M133" s="659"/>
      <c r="N133" s="659"/>
      <c r="O133" s="659"/>
      <c r="P133" s="659"/>
      <c r="Q133" s="642"/>
    </row>
    <row r="134" spans="1:17" ht="48" x14ac:dyDescent="0.2">
      <c r="A134" s="652" t="s">
        <v>1623</v>
      </c>
      <c r="B134" s="652" t="s">
        <v>1647</v>
      </c>
      <c r="C134" s="783"/>
      <c r="D134" s="784" t="s">
        <v>1683</v>
      </c>
      <c r="E134" s="664">
        <v>11</v>
      </c>
      <c r="F134" s="769" t="s">
        <v>1738</v>
      </c>
      <c r="G134" s="644" t="s">
        <v>1694</v>
      </c>
      <c r="H134" s="639">
        <f>SUM(H135:H138)</f>
        <v>4</v>
      </c>
      <c r="I134" s="644" t="s">
        <v>1664</v>
      </c>
      <c r="J134" s="644" t="s">
        <v>1579</v>
      </c>
      <c r="K134" s="639">
        <f>SUM(K135:K138)</f>
        <v>1</v>
      </c>
      <c r="L134" s="647" t="s">
        <v>1504</v>
      </c>
      <c r="M134" s="639" t="e">
        <f>+J134-L134</f>
        <v>#VALUE!</v>
      </c>
      <c r="N134" s="648">
        <f>+K134/H134</f>
        <v>0.25</v>
      </c>
      <c r="O134" s="648" t="e">
        <f>+L134/J134</f>
        <v>#VALUE!</v>
      </c>
      <c r="P134" s="648" t="e">
        <f>(N134+O134)/2</f>
        <v>#VALUE!</v>
      </c>
      <c r="Q134" s="642"/>
    </row>
    <row r="135" spans="1:17" ht="84" x14ac:dyDescent="0.2">
      <c r="A135" s="652"/>
      <c r="B135" s="652"/>
      <c r="C135" s="783"/>
      <c r="D135" s="784"/>
      <c r="E135" s="785" t="s">
        <v>180</v>
      </c>
      <c r="F135" s="649" t="s">
        <v>1739</v>
      </c>
      <c r="G135" s="36" t="s">
        <v>2</v>
      </c>
      <c r="H135" s="292">
        <v>1</v>
      </c>
      <c r="I135" s="36" t="s">
        <v>1707</v>
      </c>
      <c r="J135" s="659" t="s">
        <v>28</v>
      </c>
      <c r="K135" s="36">
        <v>1</v>
      </c>
      <c r="L135" s="659" t="s">
        <v>55</v>
      </c>
      <c r="M135" s="659"/>
      <c r="N135" s="659"/>
      <c r="O135" s="659"/>
      <c r="P135" s="659"/>
      <c r="Q135" s="642"/>
    </row>
    <row r="136" spans="1:17" ht="48" x14ac:dyDescent="0.2">
      <c r="A136" s="652"/>
      <c r="B136" s="652"/>
      <c r="C136" s="783"/>
      <c r="D136" s="784"/>
      <c r="E136" s="785" t="s">
        <v>181</v>
      </c>
      <c r="F136" s="649" t="s">
        <v>1740</v>
      </c>
      <c r="G136" s="36" t="s">
        <v>2</v>
      </c>
      <c r="H136" s="292">
        <v>1</v>
      </c>
      <c r="I136" s="36" t="s">
        <v>1741</v>
      </c>
      <c r="J136" s="659"/>
      <c r="K136" s="36">
        <v>0</v>
      </c>
      <c r="L136" s="659"/>
      <c r="M136" s="659"/>
      <c r="N136" s="659"/>
      <c r="O136" s="659"/>
      <c r="P136" s="659"/>
      <c r="Q136" s="642"/>
    </row>
    <row r="137" spans="1:17" ht="72" x14ac:dyDescent="0.2">
      <c r="A137" s="652"/>
      <c r="B137" s="652"/>
      <c r="C137" s="783"/>
      <c r="D137" s="784"/>
      <c r="E137" s="785" t="s">
        <v>182</v>
      </c>
      <c r="F137" s="649" t="s">
        <v>1742</v>
      </c>
      <c r="G137" s="36" t="s">
        <v>2</v>
      </c>
      <c r="H137" s="292">
        <v>1</v>
      </c>
      <c r="I137" s="36" t="s">
        <v>1735</v>
      </c>
      <c r="J137" s="659"/>
      <c r="K137" s="36">
        <v>0</v>
      </c>
      <c r="L137" s="659"/>
      <c r="M137" s="659"/>
      <c r="N137" s="659"/>
      <c r="O137" s="659"/>
      <c r="P137" s="659"/>
      <c r="Q137" s="642"/>
    </row>
    <row r="138" spans="1:17" ht="48" x14ac:dyDescent="0.2">
      <c r="A138" s="652"/>
      <c r="B138" s="652"/>
      <c r="C138" s="783"/>
      <c r="D138" s="784"/>
      <c r="E138" s="785" t="s">
        <v>183</v>
      </c>
      <c r="F138" s="649" t="s">
        <v>1743</v>
      </c>
      <c r="G138" s="36" t="s">
        <v>2</v>
      </c>
      <c r="H138" s="292">
        <v>1</v>
      </c>
      <c r="I138" s="36" t="s">
        <v>1741</v>
      </c>
      <c r="J138" s="659"/>
      <c r="K138" s="36">
        <v>0</v>
      </c>
      <c r="L138" s="659"/>
      <c r="M138" s="659"/>
      <c r="N138" s="659"/>
      <c r="O138" s="659"/>
      <c r="P138" s="659"/>
      <c r="Q138" s="642"/>
    </row>
    <row r="139" spans="1:17" ht="48" x14ac:dyDescent="0.2">
      <c r="A139" s="643" t="s">
        <v>1744</v>
      </c>
      <c r="B139" s="643" t="s">
        <v>1481</v>
      </c>
      <c r="C139" s="643" t="s">
        <v>1745</v>
      </c>
      <c r="D139" s="643" t="s">
        <v>1746</v>
      </c>
      <c r="E139" s="644">
        <v>1</v>
      </c>
      <c r="F139" s="656" t="s">
        <v>1747</v>
      </c>
      <c r="G139" s="644" t="s">
        <v>1685</v>
      </c>
      <c r="H139" s="639">
        <f>SUM(H140:H142)</f>
        <v>6</v>
      </c>
      <c r="I139" s="644" t="s">
        <v>1748</v>
      </c>
      <c r="J139" s="644">
        <v>6</v>
      </c>
      <c r="K139" s="639">
        <f>SUM(K140:K142)</f>
        <v>4</v>
      </c>
      <c r="L139" s="647">
        <v>4</v>
      </c>
      <c r="M139" s="639">
        <f>+J139-L139</f>
        <v>2</v>
      </c>
      <c r="N139" s="648">
        <f>+K139/H139</f>
        <v>0.66666666666666663</v>
      </c>
      <c r="O139" s="648">
        <f>+L139/J139</f>
        <v>0.66666666666666663</v>
      </c>
      <c r="P139" s="648">
        <f>(N139+O139)/2</f>
        <v>0.66666666666666663</v>
      </c>
      <c r="Q139" s="642"/>
    </row>
    <row r="140" spans="1:17" ht="36" x14ac:dyDescent="0.2">
      <c r="A140" s="643"/>
      <c r="B140" s="643"/>
      <c r="C140" s="643"/>
      <c r="D140" s="643"/>
      <c r="E140" s="245" t="s">
        <v>31</v>
      </c>
      <c r="F140" s="60" t="s">
        <v>1749</v>
      </c>
      <c r="G140" s="34" t="s">
        <v>2</v>
      </c>
      <c r="H140" s="292">
        <v>4</v>
      </c>
      <c r="I140" s="36" t="s">
        <v>1748</v>
      </c>
      <c r="J140" s="650" t="s">
        <v>28</v>
      </c>
      <c r="K140" s="36">
        <v>3</v>
      </c>
      <c r="L140" s="650" t="s">
        <v>55</v>
      </c>
      <c r="M140" s="650"/>
      <c r="N140" s="650"/>
      <c r="O140" s="650"/>
      <c r="P140" s="650"/>
      <c r="Q140" s="642"/>
    </row>
    <row r="141" spans="1:17" ht="48" x14ac:dyDescent="0.2">
      <c r="A141" s="643"/>
      <c r="B141" s="643"/>
      <c r="C141" s="643"/>
      <c r="D141" s="643"/>
      <c r="E141" s="245" t="s">
        <v>26</v>
      </c>
      <c r="F141" s="22" t="s">
        <v>1750</v>
      </c>
      <c r="G141" s="34" t="s">
        <v>2</v>
      </c>
      <c r="H141" s="292">
        <v>1</v>
      </c>
      <c r="I141" s="36" t="s">
        <v>1748</v>
      </c>
      <c r="J141" s="650"/>
      <c r="K141" s="36">
        <v>0</v>
      </c>
      <c r="L141" s="650"/>
      <c r="M141" s="650"/>
      <c r="N141" s="650"/>
      <c r="O141" s="650"/>
      <c r="P141" s="650"/>
      <c r="Q141" s="642"/>
    </row>
    <row r="142" spans="1:17" ht="48" x14ac:dyDescent="0.2">
      <c r="A142" s="643"/>
      <c r="B142" s="643"/>
      <c r="C142" s="643"/>
      <c r="D142" s="643"/>
      <c r="E142" s="245" t="s">
        <v>27</v>
      </c>
      <c r="F142" s="33" t="s">
        <v>1751</v>
      </c>
      <c r="G142" s="34" t="s">
        <v>2</v>
      </c>
      <c r="H142" s="292">
        <v>1</v>
      </c>
      <c r="I142" s="36" t="s">
        <v>1748</v>
      </c>
      <c r="J142" s="650"/>
      <c r="K142" s="36">
        <v>1</v>
      </c>
      <c r="L142" s="650"/>
      <c r="M142" s="650"/>
      <c r="N142" s="650"/>
      <c r="O142" s="650"/>
      <c r="P142" s="650"/>
      <c r="Q142" s="642"/>
    </row>
    <row r="143" spans="1:17" ht="48" x14ac:dyDescent="0.2">
      <c r="A143" s="652" t="s">
        <v>1744</v>
      </c>
      <c r="B143" s="652" t="s">
        <v>1481</v>
      </c>
      <c r="C143" s="652"/>
      <c r="D143" s="643" t="s">
        <v>1746</v>
      </c>
      <c r="E143" s="644">
        <v>2</v>
      </c>
      <c r="F143" s="656" t="s">
        <v>1752</v>
      </c>
      <c r="G143" s="644" t="s">
        <v>1694</v>
      </c>
      <c r="H143" s="639">
        <f>SUM(H144:H153)</f>
        <v>105</v>
      </c>
      <c r="I143" s="644" t="s">
        <v>1664</v>
      </c>
      <c r="J143" s="644">
        <v>105</v>
      </c>
      <c r="K143" s="639">
        <f>SUM(K144:K153)</f>
        <v>83</v>
      </c>
      <c r="L143" s="647">
        <v>83</v>
      </c>
      <c r="M143" s="639">
        <f>+J143-L143</f>
        <v>22</v>
      </c>
      <c r="N143" s="648">
        <f>+K143/H143</f>
        <v>0.79047619047619044</v>
      </c>
      <c r="O143" s="648">
        <f>+L143/J143</f>
        <v>0.79047619047619044</v>
      </c>
      <c r="P143" s="648">
        <f>(N143+O143)/2</f>
        <v>0.79047619047619044</v>
      </c>
      <c r="Q143" s="786" t="s">
        <v>1753</v>
      </c>
    </row>
    <row r="144" spans="1:17" ht="36" x14ac:dyDescent="0.2">
      <c r="A144" s="652"/>
      <c r="B144" s="652"/>
      <c r="C144" s="652"/>
      <c r="D144" s="643"/>
      <c r="E144" s="245" t="s">
        <v>70</v>
      </c>
      <c r="F144" s="33" t="s">
        <v>1754</v>
      </c>
      <c r="G144" s="36" t="s">
        <v>2</v>
      </c>
      <c r="H144" s="292">
        <v>20</v>
      </c>
      <c r="I144" s="36" t="s">
        <v>1755</v>
      </c>
      <c r="J144" s="650" t="s">
        <v>28</v>
      </c>
      <c r="K144" s="36">
        <v>10</v>
      </c>
      <c r="L144" s="650" t="s">
        <v>55</v>
      </c>
      <c r="M144" s="650"/>
      <c r="N144" s="650"/>
      <c r="O144" s="650"/>
      <c r="P144" s="650"/>
      <c r="Q144" s="786"/>
    </row>
    <row r="145" spans="1:17" ht="24" x14ac:dyDescent="0.2">
      <c r="A145" s="652"/>
      <c r="B145" s="652"/>
      <c r="C145" s="652"/>
      <c r="D145" s="643"/>
      <c r="E145" s="245" t="s">
        <v>71</v>
      </c>
      <c r="F145" s="33" t="s">
        <v>1756</v>
      </c>
      <c r="G145" s="36" t="s">
        <v>2</v>
      </c>
      <c r="H145" s="292">
        <v>17</v>
      </c>
      <c r="I145" s="36" t="s">
        <v>1757</v>
      </c>
      <c r="J145" s="650"/>
      <c r="K145" s="36">
        <v>15</v>
      </c>
      <c r="L145" s="650"/>
      <c r="M145" s="650"/>
      <c r="N145" s="650"/>
      <c r="O145" s="650"/>
      <c r="P145" s="650"/>
      <c r="Q145" s="786"/>
    </row>
    <row r="146" spans="1:17" ht="108" x14ac:dyDescent="0.2">
      <c r="A146" s="652"/>
      <c r="B146" s="652"/>
      <c r="C146" s="652"/>
      <c r="D146" s="643"/>
      <c r="E146" s="245" t="s">
        <v>72</v>
      </c>
      <c r="F146" s="33" t="s">
        <v>1758</v>
      </c>
      <c r="G146" s="34" t="s">
        <v>6</v>
      </c>
      <c r="H146" s="36">
        <v>7</v>
      </c>
      <c r="I146" s="36" t="s">
        <v>1759</v>
      </c>
      <c r="J146" s="650"/>
      <c r="K146" s="36">
        <v>6</v>
      </c>
      <c r="L146" s="650"/>
      <c r="M146" s="650"/>
      <c r="N146" s="650"/>
      <c r="O146" s="650"/>
      <c r="P146" s="650"/>
      <c r="Q146" s="786"/>
    </row>
    <row r="147" spans="1:17" ht="60" x14ac:dyDescent="0.2">
      <c r="A147" s="652"/>
      <c r="B147" s="652"/>
      <c r="C147" s="652"/>
      <c r="D147" s="643"/>
      <c r="E147" s="245" t="s">
        <v>73</v>
      </c>
      <c r="F147" s="33" t="s">
        <v>1760</v>
      </c>
      <c r="G147" s="34" t="s">
        <v>6</v>
      </c>
      <c r="H147" s="36">
        <v>12</v>
      </c>
      <c r="I147" s="36" t="s">
        <v>1761</v>
      </c>
      <c r="J147" s="650"/>
      <c r="K147" s="36">
        <v>6</v>
      </c>
      <c r="L147" s="650"/>
      <c r="M147" s="650"/>
      <c r="N147" s="650"/>
      <c r="O147" s="650"/>
      <c r="P147" s="650"/>
      <c r="Q147" s="786"/>
    </row>
    <row r="148" spans="1:17" ht="96" x14ac:dyDescent="0.2">
      <c r="A148" s="652"/>
      <c r="B148" s="652"/>
      <c r="C148" s="652"/>
      <c r="D148" s="643"/>
      <c r="E148" s="245" t="s">
        <v>74</v>
      </c>
      <c r="F148" s="33" t="s">
        <v>1762</v>
      </c>
      <c r="G148" s="34" t="s">
        <v>3</v>
      </c>
      <c r="H148" s="36">
        <v>2</v>
      </c>
      <c r="I148" s="36" t="s">
        <v>1763</v>
      </c>
      <c r="J148" s="650"/>
      <c r="K148" s="36">
        <v>2</v>
      </c>
      <c r="L148" s="650"/>
      <c r="M148" s="650"/>
      <c r="N148" s="650"/>
      <c r="O148" s="650"/>
      <c r="P148" s="650"/>
      <c r="Q148" s="786"/>
    </row>
    <row r="149" spans="1:17" ht="48" x14ac:dyDescent="0.2">
      <c r="A149" s="652"/>
      <c r="B149" s="652"/>
      <c r="C149" s="652"/>
      <c r="D149" s="643"/>
      <c r="E149" s="245" t="s">
        <v>460</v>
      </c>
      <c r="F149" s="33" t="s">
        <v>1764</v>
      </c>
      <c r="G149" s="34" t="s">
        <v>2</v>
      </c>
      <c r="H149" s="36">
        <v>2</v>
      </c>
      <c r="I149" s="36" t="s">
        <v>1765</v>
      </c>
      <c r="J149" s="650"/>
      <c r="K149" s="36">
        <v>2</v>
      </c>
      <c r="L149" s="650"/>
      <c r="M149" s="650"/>
      <c r="N149" s="650"/>
      <c r="O149" s="650"/>
      <c r="P149" s="650"/>
      <c r="Q149" s="786"/>
    </row>
    <row r="150" spans="1:17" ht="60" x14ac:dyDescent="0.2">
      <c r="A150" s="652"/>
      <c r="B150" s="652"/>
      <c r="C150" s="652"/>
      <c r="D150" s="643"/>
      <c r="E150" s="245" t="s">
        <v>463</v>
      </c>
      <c r="F150" s="33" t="s">
        <v>1766</v>
      </c>
      <c r="G150" s="34" t="s">
        <v>2</v>
      </c>
      <c r="H150" s="36">
        <v>19</v>
      </c>
      <c r="I150" s="36" t="s">
        <v>1767</v>
      </c>
      <c r="J150" s="650"/>
      <c r="K150" s="36">
        <v>16</v>
      </c>
      <c r="L150" s="650"/>
      <c r="M150" s="650"/>
      <c r="N150" s="650"/>
      <c r="O150" s="650"/>
      <c r="P150" s="650"/>
      <c r="Q150" s="786"/>
    </row>
    <row r="151" spans="1:17" ht="36" x14ac:dyDescent="0.2">
      <c r="A151" s="652"/>
      <c r="B151" s="652"/>
      <c r="C151" s="652"/>
      <c r="D151" s="643"/>
      <c r="E151" s="245" t="s">
        <v>467</v>
      </c>
      <c r="F151" s="33" t="s">
        <v>1768</v>
      </c>
      <c r="G151" s="34" t="s">
        <v>2</v>
      </c>
      <c r="H151" s="36">
        <v>1</v>
      </c>
      <c r="I151" s="36" t="s">
        <v>1769</v>
      </c>
      <c r="J151" s="650"/>
      <c r="K151" s="36">
        <v>1</v>
      </c>
      <c r="L151" s="650"/>
      <c r="M151" s="650"/>
      <c r="N151" s="650"/>
      <c r="O151" s="650"/>
      <c r="P151" s="650"/>
      <c r="Q151" s="786"/>
    </row>
    <row r="152" spans="1:17" ht="48" x14ac:dyDescent="0.2">
      <c r="A152" s="652"/>
      <c r="B152" s="652"/>
      <c r="C152" s="652"/>
      <c r="D152" s="643"/>
      <c r="E152" s="245" t="s">
        <v>920</v>
      </c>
      <c r="F152" s="33" t="s">
        <v>1770</v>
      </c>
      <c r="G152" s="34" t="s">
        <v>6</v>
      </c>
      <c r="H152" s="36">
        <v>5</v>
      </c>
      <c r="I152" s="36" t="s">
        <v>1771</v>
      </c>
      <c r="J152" s="650"/>
      <c r="K152" s="36">
        <v>5</v>
      </c>
      <c r="L152" s="650"/>
      <c r="M152" s="650"/>
      <c r="N152" s="650"/>
      <c r="O152" s="650"/>
      <c r="P152" s="650"/>
      <c r="Q152" s="786"/>
    </row>
    <row r="153" spans="1:17" ht="48" x14ac:dyDescent="0.2">
      <c r="A153" s="652"/>
      <c r="B153" s="652"/>
      <c r="C153" s="652"/>
      <c r="D153" s="643"/>
      <c r="E153" s="245" t="s">
        <v>922</v>
      </c>
      <c r="F153" s="33" t="s">
        <v>1772</v>
      </c>
      <c r="G153" s="34" t="s">
        <v>6</v>
      </c>
      <c r="H153" s="36">
        <v>20</v>
      </c>
      <c r="I153" s="36" t="s">
        <v>1765</v>
      </c>
      <c r="J153" s="650"/>
      <c r="K153" s="36">
        <v>20</v>
      </c>
      <c r="L153" s="650"/>
      <c r="M153" s="650"/>
      <c r="N153" s="650"/>
      <c r="O153" s="650"/>
      <c r="P153" s="650"/>
      <c r="Q153" s="786"/>
    </row>
    <row r="154" spans="1:17" ht="48" x14ac:dyDescent="0.2">
      <c r="A154" s="643" t="s">
        <v>1744</v>
      </c>
      <c r="B154" s="643" t="s">
        <v>1481</v>
      </c>
      <c r="C154" s="643" t="s">
        <v>1745</v>
      </c>
      <c r="D154" s="643" t="s">
        <v>1773</v>
      </c>
      <c r="E154" s="644">
        <v>1</v>
      </c>
      <c r="F154" s="656" t="s">
        <v>1747</v>
      </c>
      <c r="G154" s="644" t="s">
        <v>1685</v>
      </c>
      <c r="H154" s="639">
        <f>SUM(H155:H156)</f>
        <v>11</v>
      </c>
      <c r="I154" s="644" t="s">
        <v>1748</v>
      </c>
      <c r="J154" s="644">
        <f>SUM(J155:J156)</f>
        <v>11</v>
      </c>
      <c r="K154" s="639">
        <f>SUM(K155:K156)</f>
        <v>0</v>
      </c>
      <c r="L154" s="657">
        <f>SUM(L155:L156)</f>
        <v>11</v>
      </c>
      <c r="M154" s="639">
        <f>+J154-L154</f>
        <v>0</v>
      </c>
      <c r="N154" s="648">
        <f>+K154/H154</f>
        <v>0</v>
      </c>
      <c r="O154" s="648">
        <f>+L154/J154</f>
        <v>1</v>
      </c>
      <c r="P154" s="648">
        <f>(N154+O154)/2</f>
        <v>0.5</v>
      </c>
      <c r="Q154" s="787"/>
    </row>
    <row r="155" spans="1:17" ht="48" x14ac:dyDescent="0.2">
      <c r="A155" s="643"/>
      <c r="B155" s="643"/>
      <c r="C155" s="643"/>
      <c r="D155" s="643"/>
      <c r="E155" s="245" t="s">
        <v>31</v>
      </c>
      <c r="F155" s="33" t="s">
        <v>1774</v>
      </c>
      <c r="G155" s="34" t="s">
        <v>2</v>
      </c>
      <c r="H155" s="292">
        <v>10</v>
      </c>
      <c r="I155" s="36" t="s">
        <v>1748</v>
      </c>
      <c r="J155" s="292">
        <v>10</v>
      </c>
      <c r="K155" s="720">
        <v>0</v>
      </c>
      <c r="L155" s="720">
        <v>10</v>
      </c>
      <c r="M155" s="788" t="s">
        <v>55</v>
      </c>
      <c r="N155" s="788"/>
      <c r="O155" s="788"/>
      <c r="P155" s="789"/>
      <c r="Q155" s="787" t="s">
        <v>1775</v>
      </c>
    </row>
    <row r="156" spans="1:17" ht="36" x14ac:dyDescent="0.2">
      <c r="A156" s="643"/>
      <c r="B156" s="643"/>
      <c r="C156" s="643"/>
      <c r="D156" s="643"/>
      <c r="E156" s="245" t="s">
        <v>26</v>
      </c>
      <c r="F156" s="33" t="s">
        <v>1776</v>
      </c>
      <c r="G156" s="34" t="s">
        <v>2</v>
      </c>
      <c r="H156" s="292">
        <v>1</v>
      </c>
      <c r="I156" s="36" t="s">
        <v>1748</v>
      </c>
      <c r="J156" s="292">
        <v>1</v>
      </c>
      <c r="K156" s="720">
        <v>0</v>
      </c>
      <c r="L156" s="720">
        <v>1</v>
      </c>
      <c r="M156" s="790"/>
      <c r="N156" s="790"/>
      <c r="O156" s="790"/>
      <c r="P156" s="791"/>
      <c r="Q156" s="787" t="s">
        <v>1775</v>
      </c>
    </row>
    <row r="157" spans="1:17" ht="48" x14ac:dyDescent="0.2">
      <c r="A157" s="652" t="s">
        <v>1744</v>
      </c>
      <c r="B157" s="652" t="s">
        <v>1481</v>
      </c>
      <c r="C157" s="652"/>
      <c r="D157" s="643" t="s">
        <v>1773</v>
      </c>
      <c r="E157" s="644">
        <v>2</v>
      </c>
      <c r="F157" s="656" t="s">
        <v>1777</v>
      </c>
      <c r="G157" s="644" t="s">
        <v>1694</v>
      </c>
      <c r="H157" s="639">
        <f>SUM(H158:H170)</f>
        <v>20</v>
      </c>
      <c r="I157" s="644" t="s">
        <v>1664</v>
      </c>
      <c r="J157" s="644">
        <f>SUM(J158:J170)</f>
        <v>218</v>
      </c>
      <c r="K157" s="639">
        <f>SUM(K158:K170)</f>
        <v>18</v>
      </c>
      <c r="L157" s="657">
        <f>SUM(L158:L170)</f>
        <v>70</v>
      </c>
      <c r="M157" s="639">
        <f>+J157-L157</f>
        <v>148</v>
      </c>
      <c r="N157" s="648">
        <f>+K157/H157</f>
        <v>0.9</v>
      </c>
      <c r="O157" s="648">
        <f>+L157/J157</f>
        <v>0.32110091743119268</v>
      </c>
      <c r="P157" s="648">
        <f>(N157+O157)/2</f>
        <v>0.61055045871559632</v>
      </c>
      <c r="Q157" s="792"/>
    </row>
    <row r="158" spans="1:17" ht="60" x14ac:dyDescent="0.2">
      <c r="A158" s="652"/>
      <c r="B158" s="652"/>
      <c r="C158" s="652"/>
      <c r="D158" s="643"/>
      <c r="E158" s="245" t="s">
        <v>70</v>
      </c>
      <c r="F158" s="33" t="s">
        <v>1778</v>
      </c>
      <c r="G158" s="34" t="s">
        <v>6</v>
      </c>
      <c r="H158" s="36">
        <v>1</v>
      </c>
      <c r="I158" s="36" t="s">
        <v>1779</v>
      </c>
      <c r="J158" s="36">
        <v>12</v>
      </c>
      <c r="K158" s="720">
        <v>1</v>
      </c>
      <c r="L158" s="720">
        <v>6</v>
      </c>
      <c r="M158" s="793" t="s">
        <v>55</v>
      </c>
      <c r="N158" s="788"/>
      <c r="O158" s="788"/>
      <c r="P158" s="789"/>
      <c r="Q158" s="792" t="s">
        <v>1780</v>
      </c>
    </row>
    <row r="159" spans="1:17" ht="60" x14ac:dyDescent="0.2">
      <c r="A159" s="652"/>
      <c r="B159" s="652"/>
      <c r="C159" s="652"/>
      <c r="D159" s="643"/>
      <c r="E159" s="245" t="s">
        <v>71</v>
      </c>
      <c r="F159" s="33" t="s">
        <v>1781</v>
      </c>
      <c r="G159" s="36" t="s">
        <v>6</v>
      </c>
      <c r="H159" s="292">
        <v>6</v>
      </c>
      <c r="I159" s="36" t="s">
        <v>1782</v>
      </c>
      <c r="J159" s="292">
        <v>72</v>
      </c>
      <c r="K159" s="720">
        <v>6</v>
      </c>
      <c r="L159" s="720">
        <v>18</v>
      </c>
      <c r="M159" s="794"/>
      <c r="N159" s="795"/>
      <c r="O159" s="795"/>
      <c r="P159" s="796"/>
      <c r="Q159" s="792" t="s">
        <v>1783</v>
      </c>
    </row>
    <row r="160" spans="1:17" ht="48" x14ac:dyDescent="0.2">
      <c r="A160" s="652"/>
      <c r="B160" s="652"/>
      <c r="C160" s="652"/>
      <c r="D160" s="643"/>
      <c r="E160" s="245" t="s">
        <v>72</v>
      </c>
      <c r="F160" s="33" t="s">
        <v>1784</v>
      </c>
      <c r="G160" s="34" t="s">
        <v>6</v>
      </c>
      <c r="H160" s="36">
        <v>2</v>
      </c>
      <c r="I160" s="36" t="s">
        <v>1785</v>
      </c>
      <c r="J160" s="36">
        <v>24</v>
      </c>
      <c r="K160" s="720">
        <v>2</v>
      </c>
      <c r="L160" s="720">
        <v>6</v>
      </c>
      <c r="M160" s="794"/>
      <c r="N160" s="795"/>
      <c r="O160" s="795"/>
      <c r="P160" s="796"/>
      <c r="Q160" s="792" t="s">
        <v>1786</v>
      </c>
    </row>
    <row r="161" spans="1:17" ht="48" x14ac:dyDescent="0.2">
      <c r="A161" s="652"/>
      <c r="B161" s="652"/>
      <c r="C161" s="652"/>
      <c r="D161" s="643"/>
      <c r="E161" s="245" t="s">
        <v>73</v>
      </c>
      <c r="F161" s="33" t="s">
        <v>1787</v>
      </c>
      <c r="G161" s="34" t="s">
        <v>6</v>
      </c>
      <c r="H161" s="36">
        <v>1</v>
      </c>
      <c r="I161" s="36" t="s">
        <v>1788</v>
      </c>
      <c r="J161" s="36">
        <v>12</v>
      </c>
      <c r="K161" s="720">
        <v>1</v>
      </c>
      <c r="L161" s="720">
        <v>3</v>
      </c>
      <c r="M161" s="794"/>
      <c r="N161" s="795"/>
      <c r="O161" s="795"/>
      <c r="P161" s="796"/>
      <c r="Q161" s="792" t="s">
        <v>1789</v>
      </c>
    </row>
    <row r="162" spans="1:17" ht="60" x14ac:dyDescent="0.2">
      <c r="A162" s="652"/>
      <c r="B162" s="652"/>
      <c r="C162" s="652"/>
      <c r="D162" s="643"/>
      <c r="E162" s="245" t="s">
        <v>73</v>
      </c>
      <c r="F162" s="33" t="s">
        <v>1790</v>
      </c>
      <c r="G162" s="34" t="s">
        <v>6</v>
      </c>
      <c r="H162" s="36">
        <v>1</v>
      </c>
      <c r="I162" s="36" t="s">
        <v>1782</v>
      </c>
      <c r="J162" s="36">
        <v>24</v>
      </c>
      <c r="K162" s="720">
        <v>1</v>
      </c>
      <c r="L162" s="720">
        <v>9</v>
      </c>
      <c r="M162" s="794"/>
      <c r="N162" s="795"/>
      <c r="O162" s="795"/>
      <c r="P162" s="796"/>
      <c r="Q162" s="792" t="s">
        <v>1791</v>
      </c>
    </row>
    <row r="163" spans="1:17" ht="60" x14ac:dyDescent="0.2">
      <c r="A163" s="652"/>
      <c r="B163" s="652"/>
      <c r="C163" s="652"/>
      <c r="D163" s="643"/>
      <c r="E163" s="245" t="s">
        <v>74</v>
      </c>
      <c r="F163" s="33" t="s">
        <v>1792</v>
      </c>
      <c r="G163" s="34" t="s">
        <v>6</v>
      </c>
      <c r="H163" s="36">
        <v>1</v>
      </c>
      <c r="I163" s="36" t="s">
        <v>1793</v>
      </c>
      <c r="J163" s="36">
        <v>12</v>
      </c>
      <c r="K163" s="720">
        <v>1</v>
      </c>
      <c r="L163" s="720">
        <v>5</v>
      </c>
      <c r="M163" s="794"/>
      <c r="N163" s="795"/>
      <c r="O163" s="795"/>
      <c r="P163" s="796"/>
      <c r="Q163" s="792" t="s">
        <v>1794</v>
      </c>
    </row>
    <row r="164" spans="1:17" ht="60" x14ac:dyDescent="0.2">
      <c r="A164" s="652"/>
      <c r="B164" s="652"/>
      <c r="C164" s="652"/>
      <c r="D164" s="643"/>
      <c r="E164" s="245" t="s">
        <v>460</v>
      </c>
      <c r="F164" s="33" t="s">
        <v>1795</v>
      </c>
      <c r="G164" s="34" t="s">
        <v>6</v>
      </c>
      <c r="H164" s="36">
        <v>1</v>
      </c>
      <c r="I164" s="36" t="s">
        <v>1782</v>
      </c>
      <c r="J164" s="36">
        <v>13</v>
      </c>
      <c r="K164" s="720">
        <v>1</v>
      </c>
      <c r="L164" s="720">
        <v>3</v>
      </c>
      <c r="M164" s="794"/>
      <c r="N164" s="795"/>
      <c r="O164" s="795"/>
      <c r="P164" s="796"/>
      <c r="Q164" s="792" t="s">
        <v>1783</v>
      </c>
    </row>
    <row r="165" spans="1:17" ht="60" x14ac:dyDescent="0.2">
      <c r="A165" s="652"/>
      <c r="B165" s="652"/>
      <c r="C165" s="652"/>
      <c r="D165" s="643"/>
      <c r="E165" s="245" t="s">
        <v>463</v>
      </c>
      <c r="F165" s="33" t="s">
        <v>1796</v>
      </c>
      <c r="G165" s="34" t="s">
        <v>2</v>
      </c>
      <c r="H165" s="36">
        <v>2</v>
      </c>
      <c r="I165" s="36" t="s">
        <v>1782</v>
      </c>
      <c r="J165" s="36">
        <v>2</v>
      </c>
      <c r="K165" s="720">
        <v>1</v>
      </c>
      <c r="L165" s="720">
        <v>1</v>
      </c>
      <c r="M165" s="794"/>
      <c r="N165" s="795"/>
      <c r="O165" s="795"/>
      <c r="P165" s="796"/>
      <c r="Q165" s="792" t="s">
        <v>1797</v>
      </c>
    </row>
    <row r="166" spans="1:17" ht="36" x14ac:dyDescent="0.2">
      <c r="A166" s="652"/>
      <c r="B166" s="652"/>
      <c r="C166" s="652"/>
      <c r="D166" s="643"/>
      <c r="E166" s="245" t="s">
        <v>467</v>
      </c>
      <c r="F166" s="33" t="s">
        <v>1798</v>
      </c>
      <c r="G166" s="34" t="s">
        <v>6</v>
      </c>
      <c r="H166" s="36">
        <v>1</v>
      </c>
      <c r="I166" s="36" t="s">
        <v>1799</v>
      </c>
      <c r="J166" s="36">
        <v>12</v>
      </c>
      <c r="K166" s="720">
        <v>1</v>
      </c>
      <c r="L166" s="720">
        <v>7</v>
      </c>
      <c r="M166" s="794"/>
      <c r="N166" s="795"/>
      <c r="O166" s="795"/>
      <c r="P166" s="796"/>
      <c r="Q166" s="792" t="s">
        <v>1800</v>
      </c>
    </row>
    <row r="167" spans="1:17" ht="36" x14ac:dyDescent="0.2">
      <c r="A167" s="652"/>
      <c r="B167" s="652"/>
      <c r="C167" s="652"/>
      <c r="D167" s="643"/>
      <c r="E167" s="245" t="s">
        <v>920</v>
      </c>
      <c r="F167" s="33" t="s">
        <v>1801</v>
      </c>
      <c r="G167" s="34" t="s">
        <v>2</v>
      </c>
      <c r="H167" s="36">
        <v>1</v>
      </c>
      <c r="I167" s="36" t="s">
        <v>1802</v>
      </c>
      <c r="J167" s="36">
        <v>1</v>
      </c>
      <c r="K167" s="720">
        <v>0</v>
      </c>
      <c r="L167" s="720">
        <v>0</v>
      </c>
      <c r="M167" s="794"/>
      <c r="N167" s="795"/>
      <c r="O167" s="795"/>
      <c r="P167" s="796"/>
      <c r="Q167" s="792" t="s">
        <v>1803</v>
      </c>
    </row>
    <row r="168" spans="1:17" ht="36" x14ac:dyDescent="0.2">
      <c r="A168" s="652"/>
      <c r="B168" s="652"/>
      <c r="C168" s="652"/>
      <c r="D168" s="643"/>
      <c r="E168" s="245" t="s">
        <v>922</v>
      </c>
      <c r="F168" s="33" t="s">
        <v>1804</v>
      </c>
      <c r="G168" s="34" t="s">
        <v>6</v>
      </c>
      <c r="H168" s="36">
        <v>1</v>
      </c>
      <c r="I168" s="36" t="s">
        <v>1805</v>
      </c>
      <c r="J168" s="36">
        <v>12</v>
      </c>
      <c r="K168" s="720">
        <v>1</v>
      </c>
      <c r="L168" s="720">
        <v>6</v>
      </c>
      <c r="M168" s="794"/>
      <c r="N168" s="795"/>
      <c r="O168" s="795"/>
      <c r="P168" s="796"/>
      <c r="Q168" s="792" t="s">
        <v>1806</v>
      </c>
    </row>
    <row r="169" spans="1:17" ht="48" x14ac:dyDescent="0.2">
      <c r="A169" s="652"/>
      <c r="B169" s="652"/>
      <c r="C169" s="652"/>
      <c r="D169" s="643"/>
      <c r="E169" s="245" t="s">
        <v>1807</v>
      </c>
      <c r="F169" s="33" t="s">
        <v>1808</v>
      </c>
      <c r="G169" s="34" t="s">
        <v>6</v>
      </c>
      <c r="H169" s="36">
        <v>1</v>
      </c>
      <c r="I169" s="36" t="s">
        <v>1765</v>
      </c>
      <c r="J169" s="36">
        <v>12</v>
      </c>
      <c r="K169" s="720">
        <v>1</v>
      </c>
      <c r="L169" s="720">
        <v>5</v>
      </c>
      <c r="M169" s="794"/>
      <c r="N169" s="795"/>
      <c r="O169" s="795"/>
      <c r="P169" s="796"/>
      <c r="Q169" s="792" t="s">
        <v>1809</v>
      </c>
    </row>
    <row r="170" spans="1:17" ht="36" x14ac:dyDescent="0.2">
      <c r="A170" s="652"/>
      <c r="B170" s="652"/>
      <c r="C170" s="652"/>
      <c r="D170" s="643"/>
      <c r="E170" s="245" t="s">
        <v>1810</v>
      </c>
      <c r="F170" s="33" t="s">
        <v>1811</v>
      </c>
      <c r="G170" s="34" t="s">
        <v>6</v>
      </c>
      <c r="H170" s="36">
        <v>1</v>
      </c>
      <c r="I170" s="36" t="s">
        <v>1812</v>
      </c>
      <c r="J170" s="36">
        <v>10</v>
      </c>
      <c r="K170" s="720">
        <v>1</v>
      </c>
      <c r="L170" s="720">
        <v>1</v>
      </c>
      <c r="M170" s="794"/>
      <c r="N170" s="795"/>
      <c r="O170" s="795"/>
      <c r="P170" s="796"/>
      <c r="Q170" s="792" t="s">
        <v>1813</v>
      </c>
    </row>
    <row r="171" spans="1:17" ht="48" x14ac:dyDescent="0.2">
      <c r="A171" s="797" t="s">
        <v>1814</v>
      </c>
      <c r="B171" s="797" t="s">
        <v>1481</v>
      </c>
      <c r="C171" s="797" t="s">
        <v>28</v>
      </c>
      <c r="D171" s="797" t="s">
        <v>1815</v>
      </c>
      <c r="E171" s="798">
        <v>1</v>
      </c>
      <c r="F171" s="799" t="s">
        <v>1816</v>
      </c>
      <c r="G171" s="800" t="s">
        <v>2</v>
      </c>
      <c r="H171" s="801">
        <f>SUM(H172:H176)</f>
        <v>5</v>
      </c>
      <c r="I171" s="798" t="s">
        <v>1650</v>
      </c>
      <c r="J171" s="800">
        <v>5</v>
      </c>
      <c r="K171" s="802">
        <f>SUM(K172:K176)</f>
        <v>1.2000000000000002</v>
      </c>
      <c r="L171" s="803">
        <v>0</v>
      </c>
      <c r="M171" s="801">
        <f>+J171-L171</f>
        <v>5</v>
      </c>
      <c r="N171" s="804">
        <f>+K171/H171</f>
        <v>0.24000000000000005</v>
      </c>
      <c r="O171" s="804">
        <f>+L171/J171</f>
        <v>0</v>
      </c>
      <c r="P171" s="804">
        <f>(N171+O171)/2</f>
        <v>0.12000000000000002</v>
      </c>
      <c r="Q171" s="805"/>
    </row>
    <row r="172" spans="1:17" ht="96" x14ac:dyDescent="0.2">
      <c r="A172" s="797"/>
      <c r="B172" s="797"/>
      <c r="C172" s="797"/>
      <c r="D172" s="797"/>
      <c r="E172" s="806" t="s">
        <v>31</v>
      </c>
      <c r="F172" s="807" t="s">
        <v>1817</v>
      </c>
      <c r="G172" s="808" t="s">
        <v>2</v>
      </c>
      <c r="H172" s="809">
        <v>1</v>
      </c>
      <c r="I172" s="810" t="s">
        <v>1818</v>
      </c>
      <c r="J172" s="811">
        <v>1</v>
      </c>
      <c r="K172" s="812">
        <v>0.4</v>
      </c>
      <c r="L172" s="811" t="s">
        <v>55</v>
      </c>
      <c r="M172" s="811"/>
      <c r="N172" s="811"/>
      <c r="O172" s="811"/>
      <c r="P172" s="811"/>
      <c r="Q172" s="805" t="s">
        <v>1819</v>
      </c>
    </row>
    <row r="173" spans="1:17" ht="228" x14ac:dyDescent="0.2">
      <c r="A173" s="797"/>
      <c r="B173" s="797"/>
      <c r="C173" s="797"/>
      <c r="D173" s="797"/>
      <c r="E173" s="806" t="s">
        <v>26</v>
      </c>
      <c r="F173" s="807" t="s">
        <v>1820</v>
      </c>
      <c r="G173" s="808" t="s">
        <v>2</v>
      </c>
      <c r="H173" s="809">
        <v>1</v>
      </c>
      <c r="I173" s="810" t="s">
        <v>1818</v>
      </c>
      <c r="J173" s="811"/>
      <c r="K173" s="812">
        <v>0.6</v>
      </c>
      <c r="L173" s="811"/>
      <c r="M173" s="811"/>
      <c r="N173" s="811"/>
      <c r="O173" s="811"/>
      <c r="P173" s="811"/>
      <c r="Q173" s="805" t="s">
        <v>1821</v>
      </c>
    </row>
    <row r="174" spans="1:17" ht="48" x14ac:dyDescent="0.2">
      <c r="A174" s="797"/>
      <c r="B174" s="797"/>
      <c r="C174" s="797"/>
      <c r="D174" s="797"/>
      <c r="E174" s="806" t="s">
        <v>27</v>
      </c>
      <c r="F174" s="813" t="s">
        <v>1822</v>
      </c>
      <c r="G174" s="808" t="s">
        <v>2</v>
      </c>
      <c r="H174" s="809">
        <v>1</v>
      </c>
      <c r="I174" s="810" t="s">
        <v>1818</v>
      </c>
      <c r="J174" s="811"/>
      <c r="K174" s="812">
        <v>0.1</v>
      </c>
      <c r="L174" s="811"/>
      <c r="M174" s="811"/>
      <c r="N174" s="811"/>
      <c r="O174" s="811"/>
      <c r="P174" s="811"/>
      <c r="Q174" s="805" t="s">
        <v>1823</v>
      </c>
    </row>
    <row r="175" spans="1:17" ht="60" x14ac:dyDescent="0.2">
      <c r="A175" s="797"/>
      <c r="B175" s="797"/>
      <c r="C175" s="797"/>
      <c r="D175" s="797"/>
      <c r="E175" s="806" t="s">
        <v>51</v>
      </c>
      <c r="F175" s="813" t="s">
        <v>1824</v>
      </c>
      <c r="G175" s="808" t="s">
        <v>2</v>
      </c>
      <c r="H175" s="809">
        <v>1</v>
      </c>
      <c r="I175" s="810" t="s">
        <v>1818</v>
      </c>
      <c r="J175" s="811"/>
      <c r="K175" s="812">
        <v>0.1</v>
      </c>
      <c r="L175" s="811"/>
      <c r="M175" s="811"/>
      <c r="N175" s="811"/>
      <c r="O175" s="811"/>
      <c r="P175" s="811"/>
      <c r="Q175" s="805" t="s">
        <v>1825</v>
      </c>
    </row>
    <row r="176" spans="1:17" ht="36" x14ac:dyDescent="0.2">
      <c r="A176" s="797"/>
      <c r="B176" s="797"/>
      <c r="C176" s="797"/>
      <c r="D176" s="797"/>
      <c r="E176" s="806" t="s">
        <v>142</v>
      </c>
      <c r="F176" s="813" t="s">
        <v>1826</v>
      </c>
      <c r="G176" s="808" t="s">
        <v>2</v>
      </c>
      <c r="H176" s="809">
        <v>1</v>
      </c>
      <c r="I176" s="810" t="s">
        <v>1818</v>
      </c>
      <c r="J176" s="811"/>
      <c r="K176" s="812">
        <v>0</v>
      </c>
      <c r="L176" s="811"/>
      <c r="M176" s="811"/>
      <c r="N176" s="811"/>
      <c r="O176" s="811"/>
      <c r="P176" s="811"/>
      <c r="Q176" s="814" t="s">
        <v>1825</v>
      </c>
    </row>
    <row r="177" spans="1:17" ht="84" x14ac:dyDescent="0.2">
      <c r="A177" s="815" t="s">
        <v>1827</v>
      </c>
      <c r="B177" s="816" t="s">
        <v>1828</v>
      </c>
      <c r="C177" s="817" t="s">
        <v>28</v>
      </c>
      <c r="D177" s="818" t="s">
        <v>1815</v>
      </c>
      <c r="E177" s="798">
        <v>2</v>
      </c>
      <c r="F177" s="819" t="s">
        <v>1829</v>
      </c>
      <c r="G177" s="800" t="s">
        <v>2</v>
      </c>
      <c r="H177" s="801">
        <f>SUM(H178:H181)</f>
        <v>4</v>
      </c>
      <c r="I177" s="798" t="s">
        <v>1664</v>
      </c>
      <c r="J177" s="800">
        <v>4</v>
      </c>
      <c r="K177" s="801">
        <f>SUM(K178:K180)</f>
        <v>2.4</v>
      </c>
      <c r="L177" s="803">
        <v>0</v>
      </c>
      <c r="M177" s="801">
        <f>+J177-L177</f>
        <v>4</v>
      </c>
      <c r="N177" s="804">
        <f>+K177/H177</f>
        <v>0.6</v>
      </c>
      <c r="O177" s="804">
        <f>+L177/J177</f>
        <v>0</v>
      </c>
      <c r="P177" s="820">
        <f>(N177+O177)/2</f>
        <v>0.3</v>
      </c>
      <c r="Q177" s="821"/>
    </row>
    <row r="178" spans="1:17" ht="132" x14ac:dyDescent="0.2">
      <c r="A178" s="822"/>
      <c r="B178" s="823"/>
      <c r="C178" s="824"/>
      <c r="D178" s="825"/>
      <c r="E178" s="806" t="s">
        <v>70</v>
      </c>
      <c r="F178" s="807" t="s">
        <v>1830</v>
      </c>
      <c r="G178" s="808" t="s">
        <v>2</v>
      </c>
      <c r="H178" s="809">
        <v>1</v>
      </c>
      <c r="I178" s="810" t="s">
        <v>1818</v>
      </c>
      <c r="J178" s="826" t="s">
        <v>28</v>
      </c>
      <c r="K178" s="812">
        <v>0.5</v>
      </c>
      <c r="L178" s="811" t="s">
        <v>55</v>
      </c>
      <c r="M178" s="811"/>
      <c r="N178" s="811"/>
      <c r="O178" s="811"/>
      <c r="P178" s="811"/>
      <c r="Q178" s="827" t="s">
        <v>1831</v>
      </c>
    </row>
    <row r="179" spans="1:17" ht="96" x14ac:dyDescent="0.2">
      <c r="A179" s="822"/>
      <c r="B179" s="823"/>
      <c r="C179" s="824"/>
      <c r="D179" s="825"/>
      <c r="E179" s="806" t="s">
        <v>71</v>
      </c>
      <c r="F179" s="807" t="s">
        <v>1832</v>
      </c>
      <c r="G179" s="808" t="s">
        <v>6</v>
      </c>
      <c r="H179" s="809">
        <v>1</v>
      </c>
      <c r="I179" s="810" t="s">
        <v>1818</v>
      </c>
      <c r="J179" s="811"/>
      <c r="K179" s="812">
        <v>0.9</v>
      </c>
      <c r="L179" s="811"/>
      <c r="M179" s="811"/>
      <c r="N179" s="811"/>
      <c r="O179" s="811"/>
      <c r="P179" s="811"/>
      <c r="Q179" s="827" t="s">
        <v>1833</v>
      </c>
    </row>
    <row r="180" spans="1:17" ht="84" x14ac:dyDescent="0.2">
      <c r="A180" s="822"/>
      <c r="B180" s="823"/>
      <c r="C180" s="824"/>
      <c r="D180" s="825"/>
      <c r="E180" s="806" t="s">
        <v>72</v>
      </c>
      <c r="F180" s="828" t="s">
        <v>1834</v>
      </c>
      <c r="G180" s="808" t="s">
        <v>607</v>
      </c>
      <c r="H180" s="809">
        <v>1</v>
      </c>
      <c r="I180" s="810" t="s">
        <v>1818</v>
      </c>
      <c r="J180" s="811"/>
      <c r="K180" s="812">
        <v>1</v>
      </c>
      <c r="L180" s="811"/>
      <c r="M180" s="811"/>
      <c r="N180" s="811"/>
      <c r="O180" s="811"/>
      <c r="P180" s="811"/>
      <c r="Q180" s="829" t="s">
        <v>1835</v>
      </c>
    </row>
    <row r="181" spans="1:17" ht="108" x14ac:dyDescent="0.2">
      <c r="A181" s="822"/>
      <c r="B181" s="823"/>
      <c r="C181" s="824"/>
      <c r="D181" s="830"/>
      <c r="E181" s="806" t="s">
        <v>73</v>
      </c>
      <c r="F181" s="831" t="s">
        <v>1836</v>
      </c>
      <c r="G181" s="832" t="s">
        <v>2</v>
      </c>
      <c r="H181" s="833">
        <v>1</v>
      </c>
      <c r="I181" s="810" t="s">
        <v>1818</v>
      </c>
      <c r="J181" s="811"/>
      <c r="K181" s="834">
        <v>0.7</v>
      </c>
      <c r="L181" s="811"/>
      <c r="M181" s="811"/>
      <c r="N181" s="811"/>
      <c r="O181" s="811"/>
      <c r="P181" s="811"/>
      <c r="Q181" s="827" t="s">
        <v>1837</v>
      </c>
    </row>
    <row r="182" spans="1:17" ht="60" x14ac:dyDescent="0.2">
      <c r="A182" s="835" t="s">
        <v>1827</v>
      </c>
      <c r="B182" s="835" t="s">
        <v>1828</v>
      </c>
      <c r="C182" s="836" t="s">
        <v>28</v>
      </c>
      <c r="D182" s="797" t="s">
        <v>1815</v>
      </c>
      <c r="E182" s="837">
        <v>3</v>
      </c>
      <c r="F182" s="838" t="s">
        <v>1838</v>
      </c>
      <c r="G182" s="839" t="s">
        <v>2</v>
      </c>
      <c r="H182" s="840">
        <f>SUM(H183:H183)</f>
        <v>1</v>
      </c>
      <c r="I182" s="841" t="s">
        <v>393</v>
      </c>
      <c r="J182" s="811">
        <f>H182</f>
        <v>1</v>
      </c>
      <c r="K182" s="840">
        <f>SUM(K183:K183)</f>
        <v>0.3</v>
      </c>
      <c r="L182" s="842">
        <v>0</v>
      </c>
      <c r="M182" s="801">
        <f>+J182-L182</f>
        <v>1</v>
      </c>
      <c r="N182" s="804">
        <f>+K182/H182</f>
        <v>0.3</v>
      </c>
      <c r="O182" s="804">
        <f>+L182/J182</f>
        <v>0</v>
      </c>
      <c r="P182" s="804">
        <f>(N182+O182)/2</f>
        <v>0.15</v>
      </c>
      <c r="Q182" s="829"/>
    </row>
    <row r="183" spans="1:17" ht="72" x14ac:dyDescent="0.2">
      <c r="A183" s="835"/>
      <c r="B183" s="835"/>
      <c r="C183" s="836"/>
      <c r="D183" s="797"/>
      <c r="E183" s="806" t="s">
        <v>54</v>
      </c>
      <c r="F183" s="813" t="s">
        <v>1839</v>
      </c>
      <c r="G183" s="843" t="s">
        <v>2</v>
      </c>
      <c r="H183" s="806">
        <v>1</v>
      </c>
      <c r="I183" s="806" t="s">
        <v>1818</v>
      </c>
      <c r="J183" s="811">
        <v>0</v>
      </c>
      <c r="K183" s="844">
        <v>0.3</v>
      </c>
      <c r="L183" s="811" t="s">
        <v>55</v>
      </c>
      <c r="M183" s="811"/>
      <c r="N183" s="811"/>
      <c r="O183" s="811"/>
      <c r="P183" s="811"/>
      <c r="Q183" s="827" t="s">
        <v>1840</v>
      </c>
    </row>
    <row r="184" spans="1:17" ht="48" x14ac:dyDescent="0.2">
      <c r="A184" s="643"/>
      <c r="B184" s="643"/>
      <c r="C184" s="643" t="s">
        <v>1906</v>
      </c>
      <c r="D184" s="643" t="s">
        <v>1907</v>
      </c>
      <c r="E184" s="644">
        <v>1</v>
      </c>
      <c r="F184" s="656" t="s">
        <v>1908</v>
      </c>
      <c r="G184" s="763"/>
      <c r="H184" s="639">
        <f>SUM(H185:H186)</f>
        <v>2</v>
      </c>
      <c r="I184" s="763" t="s">
        <v>1650</v>
      </c>
      <c r="J184" s="763">
        <v>2</v>
      </c>
      <c r="K184" s="639">
        <f>SUM(K185:K186)</f>
        <v>2</v>
      </c>
      <c r="L184" s="657">
        <v>2</v>
      </c>
      <c r="M184" s="639">
        <f>+J184-L184</f>
        <v>0</v>
      </c>
      <c r="N184" s="648">
        <f>+K184/H184</f>
        <v>1</v>
      </c>
      <c r="O184" s="648">
        <f>+L184/J184</f>
        <v>1</v>
      </c>
      <c r="P184" s="648">
        <f>(N184+O184)/2</f>
        <v>1</v>
      </c>
      <c r="Q184" s="641"/>
    </row>
    <row r="185" spans="1:17" ht="84" x14ac:dyDescent="0.2">
      <c r="A185" s="643"/>
      <c r="B185" s="643"/>
      <c r="C185" s="643"/>
      <c r="D185" s="643"/>
      <c r="E185" s="245" t="s">
        <v>31</v>
      </c>
      <c r="F185" s="649" t="s">
        <v>1909</v>
      </c>
      <c r="G185" s="36" t="s">
        <v>607</v>
      </c>
      <c r="H185" s="292">
        <v>1</v>
      </c>
      <c r="I185" s="36" t="s">
        <v>1910</v>
      </c>
      <c r="J185" s="650" t="s">
        <v>28</v>
      </c>
      <c r="K185" s="720">
        <v>1</v>
      </c>
      <c r="L185" s="650" t="s">
        <v>55</v>
      </c>
      <c r="M185" s="650"/>
      <c r="N185" s="650"/>
      <c r="O185" s="650"/>
      <c r="P185" s="650"/>
      <c r="Q185" s="667" t="s">
        <v>1911</v>
      </c>
    </row>
    <row r="186" spans="1:17" ht="156" x14ac:dyDescent="0.2">
      <c r="A186" s="643"/>
      <c r="B186" s="643"/>
      <c r="C186" s="643"/>
      <c r="D186" s="643"/>
      <c r="E186" s="245" t="s">
        <v>26</v>
      </c>
      <c r="F186" s="649" t="s">
        <v>1912</v>
      </c>
      <c r="G186" s="36" t="s">
        <v>607</v>
      </c>
      <c r="H186" s="292">
        <v>1</v>
      </c>
      <c r="I186" s="36" t="s">
        <v>1913</v>
      </c>
      <c r="J186" s="650"/>
      <c r="K186" s="720">
        <v>1</v>
      </c>
      <c r="L186" s="650"/>
      <c r="M186" s="650"/>
      <c r="N186" s="650"/>
      <c r="O186" s="650"/>
      <c r="P186" s="650"/>
      <c r="Q186" s="667" t="s">
        <v>1914</v>
      </c>
    </row>
    <row r="187" spans="1:17" ht="48" x14ac:dyDescent="0.2">
      <c r="A187" s="652"/>
      <c r="B187" s="652"/>
      <c r="C187" s="652"/>
      <c r="D187" s="643"/>
      <c r="E187" s="644">
        <v>2</v>
      </c>
      <c r="F187" s="656" t="s">
        <v>1915</v>
      </c>
      <c r="G187" s="763"/>
      <c r="H187" s="639">
        <f>SUM(H188:H194)</f>
        <v>7</v>
      </c>
      <c r="I187" s="763" t="s">
        <v>1664</v>
      </c>
      <c r="J187" s="763">
        <v>2</v>
      </c>
      <c r="K187" s="639">
        <f>SUM(K188:K194)</f>
        <v>2</v>
      </c>
      <c r="L187" s="657">
        <v>2</v>
      </c>
      <c r="M187" s="639">
        <f>+J187-L187</f>
        <v>0</v>
      </c>
      <c r="N187" s="648">
        <f>+K187/H187</f>
        <v>0.2857142857142857</v>
      </c>
      <c r="O187" s="648">
        <f>+L187/J187</f>
        <v>1</v>
      </c>
      <c r="P187" s="648">
        <f>(N187+O187)/2</f>
        <v>0.64285714285714279</v>
      </c>
      <c r="Q187" s="641"/>
    </row>
    <row r="188" spans="1:17" ht="48" x14ac:dyDescent="0.2">
      <c r="A188" s="652"/>
      <c r="B188" s="652"/>
      <c r="C188" s="652"/>
      <c r="D188" s="643"/>
      <c r="E188" s="245" t="s">
        <v>70</v>
      </c>
      <c r="F188" s="649" t="s">
        <v>1916</v>
      </c>
      <c r="G188" s="36" t="s">
        <v>2</v>
      </c>
      <c r="H188" s="890">
        <v>1</v>
      </c>
      <c r="I188" s="36" t="s">
        <v>1917</v>
      </c>
      <c r="J188" s="650"/>
      <c r="K188" s="720">
        <v>1</v>
      </c>
      <c r="L188" s="650"/>
      <c r="M188" s="650"/>
      <c r="N188" s="650"/>
      <c r="O188" s="650"/>
      <c r="P188" s="650"/>
      <c r="Q188" s="667" t="s">
        <v>1918</v>
      </c>
    </row>
    <row r="189" spans="1:17" ht="48" x14ac:dyDescent="0.2">
      <c r="A189" s="652"/>
      <c r="B189" s="652"/>
      <c r="C189" s="652"/>
      <c r="D189" s="643"/>
      <c r="E189" s="245" t="s">
        <v>71</v>
      </c>
      <c r="F189" s="649" t="s">
        <v>1919</v>
      </c>
      <c r="G189" s="36" t="s">
        <v>2</v>
      </c>
      <c r="H189" s="890">
        <v>1</v>
      </c>
      <c r="I189" s="36" t="s">
        <v>741</v>
      </c>
      <c r="J189" s="650"/>
      <c r="K189" s="720">
        <v>1</v>
      </c>
      <c r="L189" s="650"/>
      <c r="M189" s="650"/>
      <c r="N189" s="650"/>
      <c r="O189" s="650"/>
      <c r="P189" s="650"/>
      <c r="Q189" s="667" t="s">
        <v>1920</v>
      </c>
    </row>
    <row r="190" spans="1:17" ht="60" x14ac:dyDescent="0.2">
      <c r="A190" s="652"/>
      <c r="B190" s="652"/>
      <c r="C190" s="652"/>
      <c r="D190" s="643"/>
      <c r="E190" s="245" t="s">
        <v>72</v>
      </c>
      <c r="F190" s="649" t="s">
        <v>1921</v>
      </c>
      <c r="G190" s="36" t="s">
        <v>2</v>
      </c>
      <c r="H190" s="890">
        <v>1</v>
      </c>
      <c r="I190" s="36" t="s">
        <v>1922</v>
      </c>
      <c r="J190" s="650"/>
      <c r="K190" s="720" t="s">
        <v>1504</v>
      </c>
      <c r="L190" s="650"/>
      <c r="M190" s="650"/>
      <c r="N190" s="650"/>
      <c r="O190" s="650"/>
      <c r="P190" s="650"/>
      <c r="Q190" s="667"/>
    </row>
    <row r="191" spans="1:17" ht="60" x14ac:dyDescent="0.2">
      <c r="A191" s="652"/>
      <c r="B191" s="652"/>
      <c r="C191" s="652"/>
      <c r="D191" s="643"/>
      <c r="E191" s="245" t="s">
        <v>73</v>
      </c>
      <c r="F191" s="649" t="s">
        <v>1923</v>
      </c>
      <c r="G191" s="36" t="s">
        <v>2</v>
      </c>
      <c r="H191" s="890">
        <v>1</v>
      </c>
      <c r="I191" s="36" t="s">
        <v>1924</v>
      </c>
      <c r="J191" s="650"/>
      <c r="K191" s="720" t="s">
        <v>1504</v>
      </c>
      <c r="L191" s="650"/>
      <c r="M191" s="650"/>
      <c r="N191" s="650"/>
      <c r="O191" s="650"/>
      <c r="P191" s="650"/>
      <c r="Q191" s="667"/>
    </row>
    <row r="192" spans="1:17" ht="36" x14ac:dyDescent="0.2">
      <c r="A192" s="652"/>
      <c r="B192" s="652"/>
      <c r="C192" s="652"/>
      <c r="D192" s="643"/>
      <c r="E192" s="245" t="s">
        <v>74</v>
      </c>
      <c r="F192" s="649" t="s">
        <v>1925</v>
      </c>
      <c r="G192" s="36" t="s">
        <v>2</v>
      </c>
      <c r="H192" s="890">
        <v>1</v>
      </c>
      <c r="I192" s="245" t="s">
        <v>741</v>
      </c>
      <c r="J192" s="650"/>
      <c r="K192" s="720" t="s">
        <v>1504</v>
      </c>
      <c r="L192" s="650"/>
      <c r="M192" s="650"/>
      <c r="N192" s="650"/>
      <c r="O192" s="650"/>
      <c r="P192" s="650"/>
      <c r="Q192" s="667"/>
    </row>
    <row r="193" spans="1:17" ht="36" x14ac:dyDescent="0.2">
      <c r="A193" s="652"/>
      <c r="B193" s="652"/>
      <c r="C193" s="652"/>
      <c r="D193" s="643"/>
      <c r="E193" s="245" t="s">
        <v>460</v>
      </c>
      <c r="F193" s="649" t="s">
        <v>1926</v>
      </c>
      <c r="G193" s="36" t="s">
        <v>2</v>
      </c>
      <c r="H193" s="890">
        <v>1</v>
      </c>
      <c r="I193" s="36" t="s">
        <v>741</v>
      </c>
      <c r="J193" s="650"/>
      <c r="K193" s="720" t="s">
        <v>1504</v>
      </c>
      <c r="L193" s="650"/>
      <c r="M193" s="650"/>
      <c r="N193" s="650"/>
      <c r="O193" s="650"/>
      <c r="P193" s="650"/>
      <c r="Q193" s="667"/>
    </row>
    <row r="194" spans="1:17" ht="48" x14ac:dyDescent="0.2">
      <c r="A194" s="652"/>
      <c r="B194" s="652"/>
      <c r="C194" s="652"/>
      <c r="D194" s="643"/>
      <c r="E194" s="245" t="s">
        <v>463</v>
      </c>
      <c r="F194" s="649" t="s">
        <v>1927</v>
      </c>
      <c r="G194" s="36" t="s">
        <v>2</v>
      </c>
      <c r="H194" s="292">
        <v>1</v>
      </c>
      <c r="I194" s="36" t="s">
        <v>1928</v>
      </c>
      <c r="J194" s="650"/>
      <c r="K194" s="720" t="s">
        <v>1504</v>
      </c>
      <c r="L194" s="650"/>
      <c r="M194" s="650"/>
      <c r="N194" s="650"/>
      <c r="O194" s="650"/>
      <c r="P194" s="650"/>
      <c r="Q194" s="667"/>
    </row>
    <row r="195" spans="1:17" ht="48" x14ac:dyDescent="0.2">
      <c r="A195" s="652"/>
      <c r="B195" s="652"/>
      <c r="C195" s="652"/>
      <c r="D195" s="643"/>
      <c r="E195" s="644">
        <v>3</v>
      </c>
      <c r="F195" s="656" t="s">
        <v>1929</v>
      </c>
      <c r="G195" s="763"/>
      <c r="H195" s="639">
        <f>SUM(H196:H198)</f>
        <v>3</v>
      </c>
      <c r="I195" s="763" t="s">
        <v>1664</v>
      </c>
      <c r="J195" s="763">
        <v>3</v>
      </c>
      <c r="K195" s="639">
        <f>SUM(K196:K198)</f>
        <v>2</v>
      </c>
      <c r="L195" s="657">
        <v>2</v>
      </c>
      <c r="M195" s="639">
        <f>+J195-L195</f>
        <v>1</v>
      </c>
      <c r="N195" s="648">
        <f>+K195/H195</f>
        <v>0.66666666666666663</v>
      </c>
      <c r="O195" s="648">
        <f>+L195/J195</f>
        <v>0.66666666666666663</v>
      </c>
      <c r="P195" s="648">
        <f>(N195+O195)/2</f>
        <v>0.66666666666666663</v>
      </c>
      <c r="Q195" s="642" t="s">
        <v>1930</v>
      </c>
    </row>
    <row r="196" spans="1:17" ht="96" x14ac:dyDescent="0.2">
      <c r="A196" s="652"/>
      <c r="B196" s="652"/>
      <c r="C196" s="652"/>
      <c r="D196" s="643"/>
      <c r="E196" s="245" t="s">
        <v>54</v>
      </c>
      <c r="F196" s="649" t="s">
        <v>1931</v>
      </c>
      <c r="G196" s="36" t="s">
        <v>607</v>
      </c>
      <c r="H196" s="292">
        <v>1</v>
      </c>
      <c r="I196" s="36" t="s">
        <v>1932</v>
      </c>
      <c r="J196" s="650" t="s">
        <v>28</v>
      </c>
      <c r="K196" s="720">
        <v>1</v>
      </c>
      <c r="L196" s="650" t="s">
        <v>55</v>
      </c>
      <c r="M196" s="650"/>
      <c r="N196" s="650"/>
      <c r="O196" s="650"/>
      <c r="P196" s="650"/>
      <c r="Q196" s="642"/>
    </row>
    <row r="197" spans="1:17" ht="84" x14ac:dyDescent="0.2">
      <c r="A197" s="652"/>
      <c r="B197" s="652"/>
      <c r="C197" s="652"/>
      <c r="D197" s="643"/>
      <c r="E197" s="245" t="s">
        <v>50</v>
      </c>
      <c r="F197" s="649" t="s">
        <v>1933</v>
      </c>
      <c r="G197" s="36" t="s">
        <v>607</v>
      </c>
      <c r="H197" s="292">
        <v>1</v>
      </c>
      <c r="I197" s="36" t="s">
        <v>1934</v>
      </c>
      <c r="J197" s="650"/>
      <c r="K197" s="720">
        <v>0</v>
      </c>
      <c r="L197" s="650"/>
      <c r="M197" s="650"/>
      <c r="N197" s="650"/>
      <c r="O197" s="650"/>
      <c r="P197" s="650"/>
      <c r="Q197" s="642"/>
    </row>
    <row r="198" spans="1:17" ht="96" x14ac:dyDescent="0.2">
      <c r="A198" s="652"/>
      <c r="B198" s="652"/>
      <c r="C198" s="652"/>
      <c r="D198" s="643"/>
      <c r="E198" s="245" t="s">
        <v>49</v>
      </c>
      <c r="F198" s="649" t="s">
        <v>1935</v>
      </c>
      <c r="G198" s="36" t="s">
        <v>607</v>
      </c>
      <c r="H198" s="292">
        <v>1</v>
      </c>
      <c r="I198" s="36" t="s">
        <v>1936</v>
      </c>
      <c r="J198" s="650"/>
      <c r="K198" s="720">
        <v>1</v>
      </c>
      <c r="L198" s="650"/>
      <c r="M198" s="650"/>
      <c r="N198" s="650"/>
      <c r="O198" s="650"/>
      <c r="P198" s="650"/>
      <c r="Q198" s="642"/>
    </row>
    <row r="199" spans="1:17" ht="48" x14ac:dyDescent="0.2">
      <c r="A199" s="652"/>
      <c r="B199" s="652"/>
      <c r="C199" s="652"/>
      <c r="D199" s="643"/>
      <c r="E199" s="644">
        <v>4</v>
      </c>
      <c r="F199" s="656" t="s">
        <v>1937</v>
      </c>
      <c r="G199" s="763" t="s">
        <v>1694</v>
      </c>
      <c r="H199" s="639">
        <f>SUM(H200:H201)</f>
        <v>2</v>
      </c>
      <c r="I199" s="763" t="s">
        <v>1664</v>
      </c>
      <c r="J199" s="763">
        <v>2</v>
      </c>
      <c r="K199" s="639">
        <f>SUM(K200:K201)</f>
        <v>2</v>
      </c>
      <c r="L199" s="657">
        <v>1</v>
      </c>
      <c r="M199" s="639">
        <f>+J199-L199</f>
        <v>1</v>
      </c>
      <c r="N199" s="648">
        <f>+K199/H199</f>
        <v>1</v>
      </c>
      <c r="O199" s="648">
        <f>+L199/J199</f>
        <v>0.5</v>
      </c>
      <c r="P199" s="648">
        <f>(N199+O199)/2</f>
        <v>0.75</v>
      </c>
      <c r="Q199" s="642" t="s">
        <v>1938</v>
      </c>
    </row>
    <row r="200" spans="1:17" ht="48" x14ac:dyDescent="0.2">
      <c r="A200" s="652"/>
      <c r="B200" s="652"/>
      <c r="C200" s="652"/>
      <c r="D200" s="643"/>
      <c r="E200" s="245" t="s">
        <v>80</v>
      </c>
      <c r="F200" s="649" t="s">
        <v>1939</v>
      </c>
      <c r="G200" s="36" t="s">
        <v>2</v>
      </c>
      <c r="H200" s="292">
        <v>1</v>
      </c>
      <c r="I200" s="36" t="s">
        <v>1940</v>
      </c>
      <c r="J200" s="650" t="s">
        <v>28</v>
      </c>
      <c r="K200" s="720">
        <v>2</v>
      </c>
      <c r="L200" s="650" t="s">
        <v>55</v>
      </c>
      <c r="M200" s="650"/>
      <c r="N200" s="650"/>
      <c r="O200" s="650"/>
      <c r="P200" s="650"/>
      <c r="Q200" s="642"/>
    </row>
    <row r="201" spans="1:17" ht="72" x14ac:dyDescent="0.2">
      <c r="A201" s="652"/>
      <c r="B201" s="652"/>
      <c r="C201" s="652"/>
      <c r="D201" s="643"/>
      <c r="E201" s="245" t="s">
        <v>57</v>
      </c>
      <c r="F201" s="649" t="s">
        <v>1941</v>
      </c>
      <c r="G201" s="36" t="s">
        <v>2</v>
      </c>
      <c r="H201" s="292">
        <v>1</v>
      </c>
      <c r="I201" s="36" t="s">
        <v>1942</v>
      </c>
      <c r="J201" s="650"/>
      <c r="K201" s="720">
        <v>0</v>
      </c>
      <c r="L201" s="650"/>
      <c r="M201" s="650"/>
      <c r="N201" s="650"/>
      <c r="O201" s="650"/>
      <c r="P201" s="650"/>
      <c r="Q201" s="642"/>
    </row>
    <row r="202" spans="1:17" ht="48" x14ac:dyDescent="0.2">
      <c r="A202" s="652"/>
      <c r="B202" s="652"/>
      <c r="C202" s="652"/>
      <c r="D202" s="643"/>
      <c r="E202" s="644">
        <v>5</v>
      </c>
      <c r="F202" s="656" t="s">
        <v>1943</v>
      </c>
      <c r="G202" s="763" t="s">
        <v>1694</v>
      </c>
      <c r="H202" s="639">
        <f>SUM(H203:H206)</f>
        <v>4</v>
      </c>
      <c r="I202" s="763" t="s">
        <v>1664</v>
      </c>
      <c r="J202" s="763">
        <v>4</v>
      </c>
      <c r="K202" s="639">
        <f>SUM(K203:K206)</f>
        <v>3</v>
      </c>
      <c r="L202" s="657">
        <v>3</v>
      </c>
      <c r="M202" s="639">
        <f>+J202-L202</f>
        <v>1</v>
      </c>
      <c r="N202" s="648">
        <f>+K202/H202</f>
        <v>0.75</v>
      </c>
      <c r="O202" s="648">
        <f>+L202/J202</f>
        <v>0.75</v>
      </c>
      <c r="P202" s="648">
        <f>(N202+O202)/2</f>
        <v>0.75</v>
      </c>
      <c r="Q202" s="642" t="s">
        <v>1944</v>
      </c>
    </row>
    <row r="203" spans="1:17" ht="48" x14ac:dyDescent="0.2">
      <c r="A203" s="652"/>
      <c r="B203" s="652"/>
      <c r="C203" s="652"/>
      <c r="D203" s="643"/>
      <c r="E203" s="245" t="s">
        <v>62</v>
      </c>
      <c r="F203" s="649" t="s">
        <v>1945</v>
      </c>
      <c r="G203" s="36" t="s">
        <v>2</v>
      </c>
      <c r="H203" s="292">
        <v>1</v>
      </c>
      <c r="I203" s="36" t="s">
        <v>1946</v>
      </c>
      <c r="J203" s="650" t="s">
        <v>28</v>
      </c>
      <c r="K203" s="720">
        <v>1</v>
      </c>
      <c r="L203" s="650" t="s">
        <v>55</v>
      </c>
      <c r="M203" s="650"/>
      <c r="N203" s="650"/>
      <c r="O203" s="650"/>
      <c r="P203" s="650"/>
      <c r="Q203" s="642"/>
    </row>
    <row r="204" spans="1:17" ht="84" x14ac:dyDescent="0.2">
      <c r="A204" s="652"/>
      <c r="B204" s="652"/>
      <c r="C204" s="652"/>
      <c r="D204" s="643"/>
      <c r="E204" s="245" t="s">
        <v>63</v>
      </c>
      <c r="F204" s="649" t="s">
        <v>1947</v>
      </c>
      <c r="G204" s="36" t="s">
        <v>2</v>
      </c>
      <c r="H204" s="292">
        <v>1</v>
      </c>
      <c r="I204" s="36" t="s">
        <v>1948</v>
      </c>
      <c r="J204" s="650"/>
      <c r="K204" s="720">
        <v>1</v>
      </c>
      <c r="L204" s="650"/>
      <c r="M204" s="650"/>
      <c r="N204" s="650"/>
      <c r="O204" s="650"/>
      <c r="P204" s="650"/>
      <c r="Q204" s="642"/>
    </row>
    <row r="205" spans="1:17" ht="36" x14ac:dyDescent="0.2">
      <c r="A205" s="652"/>
      <c r="B205" s="652"/>
      <c r="C205" s="652"/>
      <c r="D205" s="643"/>
      <c r="E205" s="245" t="s">
        <v>64</v>
      </c>
      <c r="F205" s="649" t="s">
        <v>1949</v>
      </c>
      <c r="G205" s="36" t="s">
        <v>2</v>
      </c>
      <c r="H205" s="292">
        <v>1</v>
      </c>
      <c r="I205" s="36" t="s">
        <v>1950</v>
      </c>
      <c r="J205" s="650"/>
      <c r="K205" s="720">
        <v>0</v>
      </c>
      <c r="L205" s="650"/>
      <c r="M205" s="650"/>
      <c r="N205" s="650"/>
      <c r="O205" s="650"/>
      <c r="P205" s="650"/>
      <c r="Q205" s="642"/>
    </row>
    <row r="206" spans="1:17" ht="60" x14ac:dyDescent="0.2">
      <c r="A206" s="652"/>
      <c r="B206" s="652"/>
      <c r="C206" s="652"/>
      <c r="D206" s="643"/>
      <c r="E206" s="245" t="s">
        <v>65</v>
      </c>
      <c r="F206" s="649" t="s">
        <v>1951</v>
      </c>
      <c r="G206" s="36" t="s">
        <v>2</v>
      </c>
      <c r="H206" s="292">
        <v>1</v>
      </c>
      <c r="I206" s="36" t="s">
        <v>1952</v>
      </c>
      <c r="J206" s="650"/>
      <c r="K206" s="720">
        <v>1</v>
      </c>
      <c r="L206" s="650"/>
      <c r="M206" s="650"/>
      <c r="N206" s="650"/>
      <c r="O206" s="650"/>
      <c r="P206" s="650"/>
      <c r="Q206" s="642"/>
    </row>
    <row r="207" spans="1:17" ht="48" x14ac:dyDescent="0.2">
      <c r="A207" s="652"/>
      <c r="B207" s="652"/>
      <c r="C207" s="652"/>
      <c r="D207" s="643"/>
      <c r="E207" s="644">
        <v>6</v>
      </c>
      <c r="F207" s="656" t="s">
        <v>1953</v>
      </c>
      <c r="G207" s="763" t="s">
        <v>1694</v>
      </c>
      <c r="H207" s="639">
        <f>SUM(H208:H210)</f>
        <v>3</v>
      </c>
      <c r="I207" s="763" t="s">
        <v>1664</v>
      </c>
      <c r="J207" s="763">
        <v>3</v>
      </c>
      <c r="K207" s="639">
        <f>SUM(K208:K210)</f>
        <v>3</v>
      </c>
      <c r="L207" s="657">
        <v>3</v>
      </c>
      <c r="M207" s="639">
        <f>+J207-L207</f>
        <v>0</v>
      </c>
      <c r="N207" s="648">
        <f>+K207/H207</f>
        <v>1</v>
      </c>
      <c r="O207" s="648">
        <f>+L207/J207</f>
        <v>1</v>
      </c>
      <c r="P207" s="648">
        <f>(N207+O207)/2</f>
        <v>1</v>
      </c>
      <c r="Q207" s="642" t="s">
        <v>1954</v>
      </c>
    </row>
    <row r="208" spans="1:17" ht="72" x14ac:dyDescent="0.2">
      <c r="A208" s="652"/>
      <c r="B208" s="652"/>
      <c r="C208" s="652"/>
      <c r="D208" s="643"/>
      <c r="E208" s="245" t="s">
        <v>66</v>
      </c>
      <c r="F208" s="649" t="s">
        <v>1955</v>
      </c>
      <c r="G208" s="36" t="s">
        <v>607</v>
      </c>
      <c r="H208" s="292">
        <v>1</v>
      </c>
      <c r="I208" s="36" t="s">
        <v>1956</v>
      </c>
      <c r="J208" s="650" t="s">
        <v>28</v>
      </c>
      <c r="K208" s="720">
        <v>1</v>
      </c>
      <c r="L208" s="650" t="s">
        <v>55</v>
      </c>
      <c r="M208" s="650"/>
      <c r="N208" s="650"/>
      <c r="O208" s="650"/>
      <c r="P208" s="650"/>
      <c r="Q208" s="642"/>
    </row>
    <row r="209" spans="1:17" ht="72" x14ac:dyDescent="0.2">
      <c r="A209" s="652"/>
      <c r="B209" s="652"/>
      <c r="C209" s="652"/>
      <c r="D209" s="643"/>
      <c r="E209" s="245" t="s">
        <v>67</v>
      </c>
      <c r="F209" s="649" t="s">
        <v>1957</v>
      </c>
      <c r="G209" s="36" t="s">
        <v>2</v>
      </c>
      <c r="H209" s="292">
        <v>1</v>
      </c>
      <c r="I209" s="36" t="s">
        <v>1958</v>
      </c>
      <c r="J209" s="650"/>
      <c r="K209" s="720">
        <v>1</v>
      </c>
      <c r="L209" s="650"/>
      <c r="M209" s="650"/>
      <c r="N209" s="650"/>
      <c r="O209" s="650"/>
      <c r="P209" s="650"/>
      <c r="Q209" s="642"/>
    </row>
    <row r="210" spans="1:17" ht="48" x14ac:dyDescent="0.2">
      <c r="A210" s="652"/>
      <c r="B210" s="652"/>
      <c r="C210" s="652"/>
      <c r="D210" s="643"/>
      <c r="E210" s="245" t="s">
        <v>68</v>
      </c>
      <c r="F210" s="649" t="s">
        <v>1959</v>
      </c>
      <c r="G210" s="36" t="s">
        <v>2</v>
      </c>
      <c r="H210" s="292">
        <v>1</v>
      </c>
      <c r="I210" s="36" t="s">
        <v>1960</v>
      </c>
      <c r="J210" s="650"/>
      <c r="K210" s="720">
        <v>1</v>
      </c>
      <c r="L210" s="650"/>
      <c r="M210" s="650"/>
      <c r="N210" s="650"/>
      <c r="O210" s="650"/>
      <c r="P210" s="650"/>
      <c r="Q210" s="642"/>
    </row>
  </sheetData>
  <mergeCells count="232">
    <mergeCell ref="A207:A210"/>
    <mergeCell ref="B207:B210"/>
    <mergeCell ref="C207:C210"/>
    <mergeCell ref="D207:D210"/>
    <mergeCell ref="Q207:Q210"/>
    <mergeCell ref="J208:J210"/>
    <mergeCell ref="L208:P210"/>
    <mergeCell ref="A202:A206"/>
    <mergeCell ref="B202:B206"/>
    <mergeCell ref="C202:C206"/>
    <mergeCell ref="D202:D206"/>
    <mergeCell ref="Q202:Q206"/>
    <mergeCell ref="J203:J206"/>
    <mergeCell ref="L203:P206"/>
    <mergeCell ref="A199:A201"/>
    <mergeCell ref="B199:B201"/>
    <mergeCell ref="C199:C201"/>
    <mergeCell ref="D199:D201"/>
    <mergeCell ref="Q199:Q201"/>
    <mergeCell ref="J200:J201"/>
    <mergeCell ref="L200:P201"/>
    <mergeCell ref="A195:A198"/>
    <mergeCell ref="B195:B198"/>
    <mergeCell ref="C195:C198"/>
    <mergeCell ref="D195:D198"/>
    <mergeCell ref="Q195:Q198"/>
    <mergeCell ref="J196:J198"/>
    <mergeCell ref="L196:P198"/>
    <mergeCell ref="J185:J186"/>
    <mergeCell ref="L185:P186"/>
    <mergeCell ref="A187:A194"/>
    <mergeCell ref="B187:B194"/>
    <mergeCell ref="C187:C194"/>
    <mergeCell ref="D187:D194"/>
    <mergeCell ref="J188:J194"/>
    <mergeCell ref="L188:P194"/>
    <mergeCell ref="A182:A183"/>
    <mergeCell ref="B182:B183"/>
    <mergeCell ref="C182:C183"/>
    <mergeCell ref="D182:D183"/>
    <mergeCell ref="A184:A186"/>
    <mergeCell ref="B184:B186"/>
    <mergeCell ref="C184:C186"/>
    <mergeCell ref="D184:D186"/>
    <mergeCell ref="A171:A176"/>
    <mergeCell ref="B171:B176"/>
    <mergeCell ref="C171:C176"/>
    <mergeCell ref="D171:D176"/>
    <mergeCell ref="A177:A181"/>
    <mergeCell ref="B177:B181"/>
    <mergeCell ref="C177:C181"/>
    <mergeCell ref="A157:A170"/>
    <mergeCell ref="B157:B170"/>
    <mergeCell ref="C157:C170"/>
    <mergeCell ref="D157:D170"/>
    <mergeCell ref="M158:P170"/>
    <mergeCell ref="A154:A156"/>
    <mergeCell ref="B154:B156"/>
    <mergeCell ref="C154:C156"/>
    <mergeCell ref="D154:D156"/>
    <mergeCell ref="M155:P156"/>
    <mergeCell ref="A143:A153"/>
    <mergeCell ref="B143:B153"/>
    <mergeCell ref="C143:C153"/>
    <mergeCell ref="D143:D153"/>
    <mergeCell ref="Q143:Q153"/>
    <mergeCell ref="J144:J153"/>
    <mergeCell ref="L144:P153"/>
    <mergeCell ref="Q139:Q142"/>
    <mergeCell ref="A139:A142"/>
    <mergeCell ref="B139:B142"/>
    <mergeCell ref="C139:C142"/>
    <mergeCell ref="D139:D142"/>
    <mergeCell ref="J140:J142"/>
    <mergeCell ref="L140:P142"/>
    <mergeCell ref="A134:A138"/>
    <mergeCell ref="B134:B138"/>
    <mergeCell ref="C134:C138"/>
    <mergeCell ref="D134:D138"/>
    <mergeCell ref="Q134:Q138"/>
    <mergeCell ref="J135:J138"/>
    <mergeCell ref="L135:P138"/>
    <mergeCell ref="A130:A133"/>
    <mergeCell ref="B130:B133"/>
    <mergeCell ref="C130:C133"/>
    <mergeCell ref="D130:D133"/>
    <mergeCell ref="Q130:Q133"/>
    <mergeCell ref="J131:J133"/>
    <mergeCell ref="L131:P133"/>
    <mergeCell ref="A124:A129"/>
    <mergeCell ref="B124:B129"/>
    <mergeCell ref="C124:C129"/>
    <mergeCell ref="D124:D129"/>
    <mergeCell ref="Q124:Q129"/>
    <mergeCell ref="J125:J129"/>
    <mergeCell ref="L125:P129"/>
    <mergeCell ref="A122:A123"/>
    <mergeCell ref="B122:B123"/>
    <mergeCell ref="C122:C123"/>
    <mergeCell ref="D122:D123"/>
    <mergeCell ref="Q122:Q123"/>
    <mergeCell ref="L123:P123"/>
    <mergeCell ref="A117:A121"/>
    <mergeCell ref="B117:B121"/>
    <mergeCell ref="C117:C121"/>
    <mergeCell ref="D117:D121"/>
    <mergeCell ref="Q117:Q121"/>
    <mergeCell ref="J118:J121"/>
    <mergeCell ref="L118:P121"/>
    <mergeCell ref="A111:A116"/>
    <mergeCell ref="B111:B116"/>
    <mergeCell ref="C111:C116"/>
    <mergeCell ref="D111:D116"/>
    <mergeCell ref="Q111:Q116"/>
    <mergeCell ref="J112:J116"/>
    <mergeCell ref="L112:P116"/>
    <mergeCell ref="A109:A110"/>
    <mergeCell ref="B109:B110"/>
    <mergeCell ref="C109:C110"/>
    <mergeCell ref="D109:D110"/>
    <mergeCell ref="Q109:Q110"/>
    <mergeCell ref="L110:P110"/>
    <mergeCell ref="A107:A108"/>
    <mergeCell ref="B107:B108"/>
    <mergeCell ref="C107:C108"/>
    <mergeCell ref="D107:D108"/>
    <mergeCell ref="Q107:Q108"/>
    <mergeCell ref="L108:P108"/>
    <mergeCell ref="A105:A106"/>
    <mergeCell ref="B105:B106"/>
    <mergeCell ref="C105:C106"/>
    <mergeCell ref="D105:D106"/>
    <mergeCell ref="Q105:Q106"/>
    <mergeCell ref="L106:P106"/>
    <mergeCell ref="A103:A104"/>
    <mergeCell ref="B103:B104"/>
    <mergeCell ref="C103:C104"/>
    <mergeCell ref="D103:D104"/>
    <mergeCell ref="L104:P104"/>
    <mergeCell ref="Q100:Q102"/>
    <mergeCell ref="A100:A102"/>
    <mergeCell ref="B100:B102"/>
    <mergeCell ref="C100:C102"/>
    <mergeCell ref="D100:D102"/>
    <mergeCell ref="J101:J102"/>
    <mergeCell ref="L101:P102"/>
    <mergeCell ref="A94:A99"/>
    <mergeCell ref="B94:B99"/>
    <mergeCell ref="C94:C99"/>
    <mergeCell ref="D94:D99"/>
    <mergeCell ref="Q94:Q99"/>
    <mergeCell ref="J95:J99"/>
    <mergeCell ref="L95:P99"/>
    <mergeCell ref="A88:A93"/>
    <mergeCell ref="B88:B93"/>
    <mergeCell ref="C88:C93"/>
    <mergeCell ref="D88:D93"/>
    <mergeCell ref="Q88:Q93"/>
    <mergeCell ref="J89:J93"/>
    <mergeCell ref="L89:P93"/>
    <mergeCell ref="J72:J75"/>
    <mergeCell ref="L72:P75"/>
    <mergeCell ref="A71:A75"/>
    <mergeCell ref="Q71:Q75"/>
    <mergeCell ref="Q82:Q87"/>
    <mergeCell ref="A82:A87"/>
    <mergeCell ref="B82:B87"/>
    <mergeCell ref="C82:C87"/>
    <mergeCell ref="D82:D87"/>
    <mergeCell ref="J83:J87"/>
    <mergeCell ref="L83:P87"/>
    <mergeCell ref="D71:D75"/>
    <mergeCell ref="C71:C75"/>
    <mergeCell ref="B71:B75"/>
    <mergeCell ref="A76:A81"/>
    <mergeCell ref="B76:B81"/>
    <mergeCell ref="C76:C81"/>
    <mergeCell ref="D76:D81"/>
    <mergeCell ref="Q76:Q81"/>
    <mergeCell ref="J77:J81"/>
    <mergeCell ref="L77:P81"/>
    <mergeCell ref="D63:D70"/>
    <mergeCell ref="D22:D29"/>
    <mergeCell ref="D30:D42"/>
    <mergeCell ref="D43:D54"/>
    <mergeCell ref="Q53:Q54"/>
    <mergeCell ref="L54:P54"/>
    <mergeCell ref="D55:D62"/>
    <mergeCell ref="Q17:Q21"/>
    <mergeCell ref="A17:A21"/>
    <mergeCell ref="B17:B21"/>
    <mergeCell ref="C17:C21"/>
    <mergeCell ref="D17:D21"/>
    <mergeCell ref="J18:J21"/>
    <mergeCell ref="L18:P21"/>
    <mergeCell ref="A11:A16"/>
    <mergeCell ref="B11:B16"/>
    <mergeCell ref="C11:C16"/>
    <mergeCell ref="D11:D16"/>
    <mergeCell ref="Q11:Q16"/>
    <mergeCell ref="J12:J16"/>
    <mergeCell ref="L12:P16"/>
    <mergeCell ref="Q6:Q10"/>
    <mergeCell ref="A7:A10"/>
    <mergeCell ref="B7:B10"/>
    <mergeCell ref="C7:C10"/>
    <mergeCell ref="D7:D10"/>
    <mergeCell ref="J8:J10"/>
    <mergeCell ref="L8:P10"/>
    <mergeCell ref="L4:L5"/>
    <mergeCell ref="M4:M5"/>
    <mergeCell ref="N4:N5"/>
    <mergeCell ref="O4:O5"/>
    <mergeCell ref="P4:P5"/>
    <mergeCell ref="A6:D6"/>
    <mergeCell ref="E6:F6"/>
    <mergeCell ref="F4:F5"/>
    <mergeCell ref="G4:G5"/>
    <mergeCell ref="H4:H5"/>
    <mergeCell ref="I4:I5"/>
    <mergeCell ref="J4:J5"/>
    <mergeCell ref="K4:K5"/>
    <mergeCell ref="A2:C3"/>
    <mergeCell ref="D2:J3"/>
    <mergeCell ref="K2:L3"/>
    <mergeCell ref="M2:P3"/>
    <mergeCell ref="Q2:Q5"/>
    <mergeCell ref="A4:A5"/>
    <mergeCell ref="B4:B5"/>
    <mergeCell ref="C4:C5"/>
    <mergeCell ref="D4:D5"/>
    <mergeCell ref="E4:E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workbookViewId="0">
      <selection activeCell="C39" sqref="C39"/>
    </sheetView>
  </sheetViews>
  <sheetFormatPr baseColWidth="10" defaultRowHeight="12.75" x14ac:dyDescent="0.2"/>
  <cols>
    <col min="2" max="2" width="20.42578125" customWidth="1"/>
    <col min="3" max="3" width="22.140625" customWidth="1"/>
    <col min="6" max="6" width="29" customWidth="1"/>
    <col min="11" max="11" width="7.5703125" bestFit="1" customWidth="1"/>
    <col min="17" max="17" width="39.42578125" customWidth="1"/>
  </cols>
  <sheetData>
    <row r="1" spans="1:17" ht="18" x14ac:dyDescent="0.2">
      <c r="A1" s="140" t="s">
        <v>150</v>
      </c>
      <c r="B1" s="140"/>
      <c r="C1" s="140"/>
      <c r="D1" s="135"/>
      <c r="E1" s="134" t="s">
        <v>75</v>
      </c>
      <c r="F1" s="135"/>
      <c r="G1" s="63"/>
      <c r="H1" s="61">
        <f>+H2</f>
        <v>7608</v>
      </c>
      <c r="I1" s="64"/>
      <c r="J1" s="61">
        <f t="shared" ref="J1:P1" si="0">+J2</f>
        <v>7608</v>
      </c>
      <c r="K1" s="61">
        <f t="shared" si="0"/>
        <v>4586</v>
      </c>
      <c r="L1" s="79">
        <f t="shared" si="0"/>
        <v>4586</v>
      </c>
      <c r="M1" s="61">
        <f t="shared" si="0"/>
        <v>3022</v>
      </c>
      <c r="N1" s="740">
        <f t="shared" si="0"/>
        <v>0.60278654048370139</v>
      </c>
      <c r="O1" s="460">
        <f t="shared" si="0"/>
        <v>0.60278654048370139</v>
      </c>
      <c r="P1" s="460">
        <f t="shared" si="0"/>
        <v>0.60278654048370139</v>
      </c>
      <c r="Q1" s="845" t="s">
        <v>1841</v>
      </c>
    </row>
    <row r="2" spans="1:17" ht="15.75" x14ac:dyDescent="0.2">
      <c r="A2" s="846" t="s">
        <v>1842</v>
      </c>
      <c r="B2" s="846" t="s">
        <v>1843</v>
      </c>
      <c r="C2" s="846" t="s">
        <v>1844</v>
      </c>
      <c r="D2" s="846" t="s">
        <v>1845</v>
      </c>
      <c r="E2" s="43">
        <v>1</v>
      </c>
      <c r="F2" s="57"/>
      <c r="G2" s="58"/>
      <c r="H2" s="61">
        <f>SUM(H3:H6)</f>
        <v>7608</v>
      </c>
      <c r="I2" s="27"/>
      <c r="J2" s="27">
        <v>7608</v>
      </c>
      <c r="K2" s="61">
        <f>SUM(K3:K6)</f>
        <v>4586</v>
      </c>
      <c r="L2" s="727">
        <f>+K2</f>
        <v>4586</v>
      </c>
      <c r="M2" s="61">
        <f>+J2-L2</f>
        <v>3022</v>
      </c>
      <c r="N2" s="740">
        <f>+K2/H2</f>
        <v>0.60278654048370139</v>
      </c>
      <c r="O2" s="740">
        <f>+L2/J2</f>
        <v>0.60278654048370139</v>
      </c>
      <c r="P2" s="740">
        <f>(N2+O2)/2</f>
        <v>0.60278654048370139</v>
      </c>
      <c r="Q2" s="847"/>
    </row>
    <row r="3" spans="1:17" ht="84" x14ac:dyDescent="0.2">
      <c r="A3" s="848"/>
      <c r="B3" s="848"/>
      <c r="C3" s="848"/>
      <c r="D3" s="848"/>
      <c r="E3" s="45" t="s">
        <v>31</v>
      </c>
      <c r="F3" s="74" t="s">
        <v>1846</v>
      </c>
      <c r="G3" s="275" t="s">
        <v>3</v>
      </c>
      <c r="H3" s="849">
        <v>4</v>
      </c>
      <c r="I3" s="36" t="s">
        <v>1847</v>
      </c>
      <c r="J3" s="153" t="s">
        <v>28</v>
      </c>
      <c r="K3" s="850">
        <v>2</v>
      </c>
      <c r="L3" s="156" t="s">
        <v>55</v>
      </c>
      <c r="M3" s="156"/>
      <c r="N3" s="156"/>
      <c r="O3" s="156"/>
      <c r="P3" s="157"/>
      <c r="Q3" s="847"/>
    </row>
    <row r="4" spans="1:17" ht="36" x14ac:dyDescent="0.2">
      <c r="A4" s="848"/>
      <c r="B4" s="848"/>
      <c r="C4" s="848"/>
      <c r="D4" s="848"/>
      <c r="E4" s="45" t="s">
        <v>26</v>
      </c>
      <c r="F4" s="74" t="s">
        <v>1848</v>
      </c>
      <c r="G4" s="403" t="s">
        <v>2</v>
      </c>
      <c r="H4" s="849">
        <v>2</v>
      </c>
      <c r="I4" s="36" t="s">
        <v>1849</v>
      </c>
      <c r="J4" s="154"/>
      <c r="K4" s="850">
        <v>2</v>
      </c>
      <c r="L4" s="158"/>
      <c r="M4" s="158"/>
      <c r="N4" s="158"/>
      <c r="O4" s="158"/>
      <c r="P4" s="159"/>
      <c r="Q4" s="847"/>
    </row>
    <row r="5" spans="1:17" ht="36" x14ac:dyDescent="0.2">
      <c r="A5" s="848"/>
      <c r="B5" s="848"/>
      <c r="C5" s="848"/>
      <c r="D5" s="848"/>
      <c r="E5" s="45" t="s">
        <v>27</v>
      </c>
      <c r="F5" s="74" t="s">
        <v>1850</v>
      </c>
      <c r="G5" s="403" t="s">
        <v>802</v>
      </c>
      <c r="H5" s="849">
        <v>2</v>
      </c>
      <c r="I5" s="36" t="s">
        <v>1851</v>
      </c>
      <c r="J5" s="154"/>
      <c r="K5" s="850">
        <v>2</v>
      </c>
      <c r="L5" s="158"/>
      <c r="M5" s="158"/>
      <c r="N5" s="158"/>
      <c r="O5" s="158"/>
      <c r="P5" s="159"/>
      <c r="Q5" s="847"/>
    </row>
    <row r="6" spans="1:17" ht="36" x14ac:dyDescent="0.2">
      <c r="A6" s="848"/>
      <c r="B6" s="848"/>
      <c r="C6" s="848"/>
      <c r="D6" s="848"/>
      <c r="E6" s="45" t="s">
        <v>51</v>
      </c>
      <c r="F6" s="22" t="s">
        <v>1852</v>
      </c>
      <c r="G6" s="34" t="s">
        <v>1588</v>
      </c>
      <c r="H6" s="851">
        <v>7600</v>
      </c>
      <c r="I6" s="36" t="s">
        <v>1853</v>
      </c>
      <c r="J6" s="154"/>
      <c r="K6" s="850">
        <v>4580</v>
      </c>
      <c r="L6" s="158"/>
      <c r="M6" s="158"/>
      <c r="N6" s="158"/>
      <c r="O6" s="158"/>
      <c r="P6" s="159"/>
      <c r="Q6" s="852"/>
    </row>
    <row r="7" spans="1:17" ht="36" x14ac:dyDescent="0.2">
      <c r="A7" s="165"/>
      <c r="B7" s="165"/>
      <c r="C7" s="165"/>
      <c r="D7" s="165" t="s">
        <v>1854</v>
      </c>
      <c r="E7" s="43">
        <v>1</v>
      </c>
      <c r="F7" s="57" t="s">
        <v>1855</v>
      </c>
      <c r="G7" s="853" t="s">
        <v>1856</v>
      </c>
      <c r="H7" s="61">
        <f>SUM(H8:H12)</f>
        <v>5</v>
      </c>
      <c r="I7" s="27"/>
      <c r="J7" s="27">
        <f>H7</f>
        <v>5</v>
      </c>
      <c r="K7" s="61">
        <f>SUM(K8:K12)</f>
        <v>0</v>
      </c>
      <c r="L7" s="727"/>
      <c r="M7" s="80">
        <f>+J7-L7</f>
        <v>5</v>
      </c>
      <c r="N7" s="740">
        <f>+K7/H7</f>
        <v>0</v>
      </c>
      <c r="O7" s="740">
        <f>+L7/J7</f>
        <v>0</v>
      </c>
      <c r="P7" s="740">
        <f>(N7+O7)/2</f>
        <v>0</v>
      </c>
      <c r="Q7" s="854" t="s">
        <v>1857</v>
      </c>
    </row>
    <row r="8" spans="1:17" ht="60" x14ac:dyDescent="0.2">
      <c r="A8" s="166"/>
      <c r="B8" s="166"/>
      <c r="C8" s="166"/>
      <c r="D8" s="166"/>
      <c r="E8" s="45" t="s">
        <v>31</v>
      </c>
      <c r="F8" s="22" t="s">
        <v>1858</v>
      </c>
      <c r="G8" s="275" t="s">
        <v>465</v>
      </c>
      <c r="H8" s="77">
        <v>1</v>
      </c>
      <c r="I8" s="77" t="s">
        <v>1859</v>
      </c>
      <c r="J8" s="391" t="s">
        <v>28</v>
      </c>
      <c r="K8" s="36"/>
      <c r="L8" s="153" t="s">
        <v>55</v>
      </c>
      <c r="M8" s="156"/>
      <c r="N8" s="156"/>
      <c r="O8" s="156"/>
      <c r="P8" s="157"/>
      <c r="Q8" s="855"/>
    </row>
    <row r="9" spans="1:17" ht="48" x14ac:dyDescent="0.2">
      <c r="A9" s="166"/>
      <c r="B9" s="166"/>
      <c r="C9" s="166"/>
      <c r="D9" s="166"/>
      <c r="E9" s="45" t="s">
        <v>26</v>
      </c>
      <c r="F9" s="22" t="s">
        <v>1860</v>
      </c>
      <c r="G9" s="275" t="s">
        <v>465</v>
      </c>
      <c r="H9" s="77">
        <v>1</v>
      </c>
      <c r="I9" s="77" t="s">
        <v>1861</v>
      </c>
      <c r="J9" s="392"/>
      <c r="K9" s="36"/>
      <c r="L9" s="154"/>
      <c r="M9" s="158"/>
      <c r="N9" s="158"/>
      <c r="O9" s="158"/>
      <c r="P9" s="159"/>
      <c r="Q9" s="855"/>
    </row>
    <row r="10" spans="1:17" ht="48" x14ac:dyDescent="0.2">
      <c r="A10" s="166"/>
      <c r="B10" s="166"/>
      <c r="C10" s="166"/>
      <c r="D10" s="166"/>
      <c r="E10" s="45" t="s">
        <v>27</v>
      </c>
      <c r="F10" s="22" t="s">
        <v>1862</v>
      </c>
      <c r="G10" s="275" t="s">
        <v>2</v>
      </c>
      <c r="H10" s="685">
        <v>1</v>
      </c>
      <c r="I10" s="77" t="s">
        <v>1863</v>
      </c>
      <c r="J10" s="392"/>
      <c r="K10" s="36"/>
      <c r="L10" s="154"/>
      <c r="M10" s="158"/>
      <c r="N10" s="158"/>
      <c r="O10" s="158"/>
      <c r="P10" s="159"/>
      <c r="Q10" s="855"/>
    </row>
    <row r="11" spans="1:17" ht="48" x14ac:dyDescent="0.2">
      <c r="A11" s="166"/>
      <c r="B11" s="166"/>
      <c r="C11" s="166"/>
      <c r="D11" s="166"/>
      <c r="E11" s="45" t="s">
        <v>51</v>
      </c>
      <c r="F11" s="856" t="s">
        <v>1864</v>
      </c>
      <c r="G11" s="275" t="s">
        <v>2</v>
      </c>
      <c r="H11" s="445">
        <v>1</v>
      </c>
      <c r="I11" s="77" t="s">
        <v>1865</v>
      </c>
      <c r="J11" s="392"/>
      <c r="K11" s="36"/>
      <c r="L11" s="154"/>
      <c r="M11" s="158"/>
      <c r="N11" s="158"/>
      <c r="O11" s="158"/>
      <c r="P11" s="159"/>
      <c r="Q11" s="855"/>
    </row>
    <row r="12" spans="1:17" ht="24" x14ac:dyDescent="0.2">
      <c r="A12" s="166"/>
      <c r="B12" s="166"/>
      <c r="C12" s="166"/>
      <c r="D12" s="166"/>
      <c r="E12" s="45" t="s">
        <v>142</v>
      </c>
      <c r="F12" s="22" t="s">
        <v>1866</v>
      </c>
      <c r="G12" s="857" t="s">
        <v>2</v>
      </c>
      <c r="H12" s="445">
        <v>1</v>
      </c>
      <c r="I12" s="685" t="s">
        <v>741</v>
      </c>
      <c r="J12" s="392"/>
      <c r="K12" s="36"/>
      <c r="L12" s="154"/>
      <c r="M12" s="158"/>
      <c r="N12" s="158"/>
      <c r="O12" s="158"/>
      <c r="P12" s="159"/>
      <c r="Q12" s="855"/>
    </row>
    <row r="13" spans="1:17" ht="56.25" x14ac:dyDescent="0.2">
      <c r="A13" s="171"/>
      <c r="B13" s="171"/>
      <c r="C13" s="171"/>
      <c r="D13" s="289" t="s">
        <v>1867</v>
      </c>
      <c r="E13" s="43">
        <v>2</v>
      </c>
      <c r="F13" s="858" t="s">
        <v>1868</v>
      </c>
      <c r="G13" s="853" t="s">
        <v>2</v>
      </c>
      <c r="H13" s="61">
        <f>SUM(H14:H16)</f>
        <v>3</v>
      </c>
      <c r="I13" s="30"/>
      <c r="J13" s="30">
        <f>+H13</f>
        <v>3</v>
      </c>
      <c r="K13" s="61">
        <f>SUM(K14:K16)</f>
        <v>3</v>
      </c>
      <c r="L13" s="732">
        <v>3</v>
      </c>
      <c r="M13" s="61">
        <f>+J13-L13</f>
        <v>0</v>
      </c>
      <c r="N13" s="740">
        <f>+K13/H13</f>
        <v>1</v>
      </c>
      <c r="O13" s="740">
        <f>+L13/J13</f>
        <v>1</v>
      </c>
      <c r="P13" s="740">
        <f>(N13+O13)/2</f>
        <v>1</v>
      </c>
      <c r="Q13" s="859" t="s">
        <v>1869</v>
      </c>
    </row>
    <row r="14" spans="1:17" ht="24" x14ac:dyDescent="0.2">
      <c r="A14" s="172"/>
      <c r="B14" s="172"/>
      <c r="C14" s="172"/>
      <c r="D14" s="290"/>
      <c r="E14" s="45" t="s">
        <v>70</v>
      </c>
      <c r="F14" s="22" t="s">
        <v>1870</v>
      </c>
      <c r="G14" s="436" t="s">
        <v>6</v>
      </c>
      <c r="H14" s="860">
        <v>1</v>
      </c>
      <c r="I14" s="445" t="s">
        <v>1863</v>
      </c>
      <c r="J14" s="153" t="s">
        <v>28</v>
      </c>
      <c r="K14" s="36">
        <v>1</v>
      </c>
      <c r="L14" s="156" t="s">
        <v>55</v>
      </c>
      <c r="M14" s="156"/>
      <c r="N14" s="156"/>
      <c r="O14" s="156"/>
      <c r="P14" s="157"/>
      <c r="Q14" s="854"/>
    </row>
    <row r="15" spans="1:17" ht="36" x14ac:dyDescent="0.2">
      <c r="A15" s="172"/>
      <c r="B15" s="172"/>
      <c r="C15" s="172"/>
      <c r="D15" s="290"/>
      <c r="E15" s="45" t="s">
        <v>71</v>
      </c>
      <c r="F15" s="22" t="s">
        <v>1871</v>
      </c>
      <c r="G15" s="436" t="s">
        <v>3</v>
      </c>
      <c r="H15" s="407">
        <v>1</v>
      </c>
      <c r="I15" s="445" t="s">
        <v>1872</v>
      </c>
      <c r="J15" s="154"/>
      <c r="K15" s="36">
        <v>1</v>
      </c>
      <c r="L15" s="158"/>
      <c r="M15" s="158"/>
      <c r="N15" s="158"/>
      <c r="O15" s="158"/>
      <c r="P15" s="159"/>
      <c r="Q15" s="854"/>
    </row>
    <row r="16" spans="1:17" ht="108" x14ac:dyDescent="0.2">
      <c r="A16" s="172"/>
      <c r="B16" s="172"/>
      <c r="C16" s="172"/>
      <c r="D16" s="290"/>
      <c r="E16" s="45" t="s">
        <v>72</v>
      </c>
      <c r="F16" s="22" t="s">
        <v>1873</v>
      </c>
      <c r="G16" s="436" t="s">
        <v>3</v>
      </c>
      <c r="H16" s="861">
        <v>1</v>
      </c>
      <c r="I16" s="445" t="s">
        <v>741</v>
      </c>
      <c r="J16" s="154"/>
      <c r="K16" s="36">
        <v>1</v>
      </c>
      <c r="L16" s="158"/>
      <c r="M16" s="158"/>
      <c r="N16" s="158"/>
      <c r="O16" s="158"/>
      <c r="P16" s="159"/>
      <c r="Q16" s="854"/>
    </row>
    <row r="17" spans="1:17" ht="36" x14ac:dyDescent="0.2">
      <c r="A17" s="165"/>
      <c r="B17" s="165"/>
      <c r="C17" s="165"/>
      <c r="D17" s="289" t="s">
        <v>1854</v>
      </c>
      <c r="E17" s="43">
        <v>3</v>
      </c>
      <c r="F17" s="26" t="s">
        <v>1874</v>
      </c>
      <c r="G17" s="436" t="s">
        <v>2</v>
      </c>
      <c r="H17" s="61">
        <f>SUM(H18:H21)</f>
        <v>4</v>
      </c>
      <c r="I17" s="30"/>
      <c r="J17" s="30">
        <f>H17</f>
        <v>4</v>
      </c>
      <c r="K17" s="61">
        <f>SUM(K18:K21)</f>
        <v>3</v>
      </c>
      <c r="L17" s="732">
        <v>3</v>
      </c>
      <c r="M17" s="61">
        <f>+J17-L17</f>
        <v>1</v>
      </c>
      <c r="N17" s="740">
        <f>+K17/H17</f>
        <v>0.75</v>
      </c>
      <c r="O17" s="740">
        <f>+L17/J17</f>
        <v>0.75</v>
      </c>
      <c r="P17" s="740">
        <f>(N17+O17)/2</f>
        <v>0.75</v>
      </c>
      <c r="Q17" s="859" t="s">
        <v>1875</v>
      </c>
    </row>
    <row r="18" spans="1:17" ht="60" x14ac:dyDescent="0.2">
      <c r="A18" s="166"/>
      <c r="B18" s="166"/>
      <c r="C18" s="166"/>
      <c r="D18" s="290"/>
      <c r="E18" s="45" t="s">
        <v>54</v>
      </c>
      <c r="F18" s="22" t="s">
        <v>1876</v>
      </c>
      <c r="G18" s="436" t="s">
        <v>3</v>
      </c>
      <c r="H18" s="36">
        <v>1</v>
      </c>
      <c r="I18" s="445" t="s">
        <v>741</v>
      </c>
      <c r="J18" s="153" t="s">
        <v>28</v>
      </c>
      <c r="K18" s="36">
        <v>1</v>
      </c>
      <c r="L18" s="156" t="s">
        <v>55</v>
      </c>
      <c r="M18" s="156"/>
      <c r="N18" s="156"/>
      <c r="O18" s="156"/>
      <c r="P18" s="157"/>
      <c r="Q18" s="854"/>
    </row>
    <row r="19" spans="1:17" ht="24" x14ac:dyDescent="0.2">
      <c r="A19" s="166"/>
      <c r="B19" s="166"/>
      <c r="C19" s="166"/>
      <c r="D19" s="290"/>
      <c r="E19" s="45" t="s">
        <v>50</v>
      </c>
      <c r="F19" s="856" t="s">
        <v>1877</v>
      </c>
      <c r="G19" s="436" t="s">
        <v>1878</v>
      </c>
      <c r="H19" s="36">
        <v>1</v>
      </c>
      <c r="I19" s="445" t="s">
        <v>1879</v>
      </c>
      <c r="J19" s="154"/>
      <c r="K19" s="36">
        <v>1</v>
      </c>
      <c r="L19" s="158"/>
      <c r="M19" s="158"/>
      <c r="N19" s="158"/>
      <c r="O19" s="158"/>
      <c r="P19" s="159"/>
      <c r="Q19" s="854"/>
    </row>
    <row r="20" spans="1:17" ht="48" x14ac:dyDescent="0.2">
      <c r="A20" s="166"/>
      <c r="B20" s="166"/>
      <c r="C20" s="166"/>
      <c r="D20" s="290"/>
      <c r="E20" s="45" t="s">
        <v>49</v>
      </c>
      <c r="F20" s="862" t="s">
        <v>1880</v>
      </c>
      <c r="G20" s="275" t="s">
        <v>1881</v>
      </c>
      <c r="H20" s="36">
        <v>1</v>
      </c>
      <c r="I20" s="77" t="s">
        <v>741</v>
      </c>
      <c r="J20" s="154"/>
      <c r="K20" s="36">
        <v>1</v>
      </c>
      <c r="L20" s="158"/>
      <c r="M20" s="158"/>
      <c r="N20" s="158"/>
      <c r="O20" s="158"/>
      <c r="P20" s="159"/>
      <c r="Q20" s="854"/>
    </row>
    <row r="21" spans="1:17" ht="48" x14ac:dyDescent="0.2">
      <c r="A21" s="166"/>
      <c r="B21" s="166"/>
      <c r="C21" s="166"/>
      <c r="D21" s="290"/>
      <c r="E21" s="45" t="s">
        <v>47</v>
      </c>
      <c r="F21" s="862" t="s">
        <v>1882</v>
      </c>
      <c r="G21" s="275" t="s">
        <v>3</v>
      </c>
      <c r="H21" s="36">
        <v>1</v>
      </c>
      <c r="I21" s="77" t="s">
        <v>741</v>
      </c>
      <c r="J21" s="154"/>
      <c r="K21" s="36"/>
      <c r="L21" s="158"/>
      <c r="M21" s="158"/>
      <c r="N21" s="158"/>
      <c r="O21" s="158"/>
      <c r="P21" s="159"/>
      <c r="Q21" s="854"/>
    </row>
    <row r="22" spans="1:17" ht="48" x14ac:dyDescent="0.2">
      <c r="A22" s="152"/>
      <c r="B22" s="152"/>
      <c r="C22" s="152"/>
      <c r="D22" s="152" t="s">
        <v>1854</v>
      </c>
      <c r="E22" s="43">
        <v>4</v>
      </c>
      <c r="F22" s="26" t="s">
        <v>1883</v>
      </c>
      <c r="G22" s="863" t="s">
        <v>2</v>
      </c>
      <c r="H22" s="61">
        <f>SUM(H23:H25)</f>
        <v>3</v>
      </c>
      <c r="I22" s="30"/>
      <c r="J22" s="30">
        <f>H22</f>
        <v>3</v>
      </c>
      <c r="K22" s="61">
        <f>SUM(K23:K25)</f>
        <v>1</v>
      </c>
      <c r="L22" s="38">
        <v>1</v>
      </c>
      <c r="M22" s="61">
        <f>+J22-L22</f>
        <v>2</v>
      </c>
      <c r="N22" s="740">
        <f>+K22/H22</f>
        <v>0.33333333333333331</v>
      </c>
      <c r="O22" s="740">
        <f>+L22/J22</f>
        <v>0.33333333333333331</v>
      </c>
      <c r="P22" s="740">
        <f>(N22+O22)/2</f>
        <v>0.33333333333333331</v>
      </c>
      <c r="Q22" s="39"/>
    </row>
    <row r="23" spans="1:17" ht="24" x14ac:dyDescent="0.2">
      <c r="A23" s="152"/>
      <c r="B23" s="152"/>
      <c r="C23" s="152"/>
      <c r="D23" s="152"/>
      <c r="E23" s="45" t="s">
        <v>80</v>
      </c>
      <c r="F23" s="862" t="s">
        <v>1884</v>
      </c>
      <c r="G23" s="275" t="s">
        <v>1881</v>
      </c>
      <c r="H23" s="36">
        <v>1</v>
      </c>
      <c r="I23" s="77" t="s">
        <v>741</v>
      </c>
      <c r="J23" s="116" t="s">
        <v>28</v>
      </c>
      <c r="K23" s="40">
        <v>1</v>
      </c>
      <c r="L23" s="116" t="s">
        <v>55</v>
      </c>
      <c r="M23" s="116"/>
      <c r="N23" s="116"/>
      <c r="O23" s="116"/>
      <c r="P23" s="116"/>
      <c r="Q23" s="864" t="s">
        <v>1885</v>
      </c>
    </row>
    <row r="24" spans="1:17" ht="24" x14ac:dyDescent="0.2">
      <c r="A24" s="152"/>
      <c r="B24" s="152"/>
      <c r="C24" s="152"/>
      <c r="D24" s="152"/>
      <c r="E24" s="45" t="s">
        <v>57</v>
      </c>
      <c r="F24" s="862" t="s">
        <v>1886</v>
      </c>
      <c r="G24" s="275" t="s">
        <v>1881</v>
      </c>
      <c r="H24" s="36">
        <v>1</v>
      </c>
      <c r="I24" s="77" t="s">
        <v>1887</v>
      </c>
      <c r="J24" s="116"/>
      <c r="K24" s="40"/>
      <c r="L24" s="116"/>
      <c r="M24" s="116"/>
      <c r="N24" s="116"/>
      <c r="O24" s="116"/>
      <c r="P24" s="116"/>
      <c r="Q24" s="864"/>
    </row>
    <row r="25" spans="1:17" ht="60" x14ac:dyDescent="0.2">
      <c r="A25" s="152"/>
      <c r="B25" s="152"/>
      <c r="C25" s="152"/>
      <c r="D25" s="152"/>
      <c r="E25" s="45">
        <v>43</v>
      </c>
      <c r="F25" s="862" t="s">
        <v>1888</v>
      </c>
      <c r="G25" s="275" t="s">
        <v>6</v>
      </c>
      <c r="H25" s="36">
        <v>1</v>
      </c>
      <c r="I25" s="77" t="s">
        <v>1889</v>
      </c>
      <c r="J25" s="116"/>
      <c r="K25" s="40"/>
      <c r="L25" s="116"/>
      <c r="M25" s="116"/>
      <c r="N25" s="116"/>
      <c r="O25" s="116"/>
      <c r="P25" s="116"/>
      <c r="Q25" s="864"/>
    </row>
    <row r="26" spans="1:17" ht="67.5" x14ac:dyDescent="0.2">
      <c r="A26" s="865"/>
      <c r="B26" s="214"/>
      <c r="C26" s="866"/>
      <c r="D26" s="867" t="s">
        <v>1890</v>
      </c>
      <c r="E26" s="256">
        <v>2</v>
      </c>
      <c r="F26" s="858" t="s">
        <v>1891</v>
      </c>
      <c r="G26" s="853" t="s">
        <v>2</v>
      </c>
      <c r="H26" s="868">
        <f>SUM(H27:H29)</f>
        <v>2820</v>
      </c>
      <c r="I26" s="30"/>
      <c r="J26" s="30">
        <f>+H26</f>
        <v>2820</v>
      </c>
      <c r="K26" s="61">
        <f>SUM(K27:K29)</f>
        <v>514</v>
      </c>
      <c r="L26" s="732">
        <f>+K26</f>
        <v>514</v>
      </c>
      <c r="M26" s="61">
        <f>+J26-L26</f>
        <v>2306</v>
      </c>
      <c r="N26" s="740">
        <f>+K26/H26</f>
        <v>0.1822695035460993</v>
      </c>
      <c r="O26" s="740">
        <f>+L26/J26</f>
        <v>0.1822695035460993</v>
      </c>
      <c r="P26" s="740">
        <f>(N26+O26)/2</f>
        <v>0.1822695035460993</v>
      </c>
      <c r="Q26" s="869" t="s">
        <v>1892</v>
      </c>
    </row>
    <row r="27" spans="1:17" ht="144" x14ac:dyDescent="0.2">
      <c r="A27" s="870"/>
      <c r="B27" s="172"/>
      <c r="C27" s="871"/>
      <c r="D27" s="872"/>
      <c r="E27" s="529" t="s">
        <v>70</v>
      </c>
      <c r="F27" s="873" t="s">
        <v>1893</v>
      </c>
      <c r="G27" s="874" t="s">
        <v>2</v>
      </c>
      <c r="H27" s="860">
        <v>1000</v>
      </c>
      <c r="I27" s="76" t="s">
        <v>1894</v>
      </c>
      <c r="J27" s="153" t="s">
        <v>28</v>
      </c>
      <c r="K27" s="36">
        <v>293</v>
      </c>
      <c r="L27" s="875" t="s">
        <v>55</v>
      </c>
      <c r="M27" s="876"/>
      <c r="N27" s="876"/>
      <c r="O27" s="876"/>
      <c r="P27" s="877"/>
      <c r="Q27" s="878" t="s">
        <v>1895</v>
      </c>
    </row>
    <row r="28" spans="1:17" ht="96" x14ac:dyDescent="0.2">
      <c r="A28" s="870"/>
      <c r="B28" s="172"/>
      <c r="C28" s="871"/>
      <c r="D28" s="872"/>
      <c r="E28" s="529" t="s">
        <v>71</v>
      </c>
      <c r="F28" s="406" t="s">
        <v>1896</v>
      </c>
      <c r="G28" s="874" t="s">
        <v>2</v>
      </c>
      <c r="H28" s="407">
        <v>1800</v>
      </c>
      <c r="I28" s="77" t="s">
        <v>1897</v>
      </c>
      <c r="J28" s="154"/>
      <c r="K28" s="36">
        <v>221</v>
      </c>
      <c r="L28" s="201"/>
      <c r="M28" s="158"/>
      <c r="N28" s="158"/>
      <c r="O28" s="158"/>
      <c r="P28" s="879"/>
      <c r="Q28" s="880"/>
    </row>
    <row r="29" spans="1:17" ht="36" x14ac:dyDescent="0.2">
      <c r="A29" s="881"/>
      <c r="B29" s="217"/>
      <c r="C29" s="882"/>
      <c r="D29" s="883"/>
      <c r="E29" s="529" t="s">
        <v>72</v>
      </c>
      <c r="F29" s="22" t="s">
        <v>1898</v>
      </c>
      <c r="G29" s="874" t="s">
        <v>2</v>
      </c>
      <c r="H29" s="861">
        <v>20</v>
      </c>
      <c r="I29" s="77" t="s">
        <v>1899</v>
      </c>
      <c r="J29" s="154"/>
      <c r="K29" s="36">
        <v>0</v>
      </c>
      <c r="L29" s="884"/>
      <c r="M29" s="885"/>
      <c r="N29" s="885"/>
      <c r="O29" s="885"/>
      <c r="P29" s="886"/>
      <c r="Q29" s="887"/>
    </row>
    <row r="30" spans="1:17" ht="15.75" x14ac:dyDescent="0.2">
      <c r="A30" s="846" t="s">
        <v>1842</v>
      </c>
      <c r="B30" s="846" t="s">
        <v>1843</v>
      </c>
      <c r="C30" s="846" t="s">
        <v>1844</v>
      </c>
      <c r="D30" s="846" t="s">
        <v>1900</v>
      </c>
      <c r="E30" s="43">
        <v>1</v>
      </c>
      <c r="F30" s="57"/>
      <c r="G30" s="58"/>
      <c r="H30" s="61">
        <f>SUM(H31:H34)</f>
        <v>58</v>
      </c>
      <c r="I30" s="27"/>
      <c r="J30" s="27">
        <v>58</v>
      </c>
      <c r="K30" s="61">
        <f>SUM(K31:K34)</f>
        <v>34</v>
      </c>
      <c r="L30" s="727">
        <v>12</v>
      </c>
      <c r="M30" s="61">
        <f>+J30-L30</f>
        <v>46</v>
      </c>
      <c r="N30" s="740">
        <f>+K30/H30</f>
        <v>0.58620689655172409</v>
      </c>
      <c r="O30" s="740">
        <f>+L30/J30</f>
        <v>0.20689655172413793</v>
      </c>
      <c r="P30" s="740">
        <f>(N30+O30)/2</f>
        <v>0.39655172413793099</v>
      </c>
      <c r="Q30" s="888"/>
    </row>
    <row r="31" spans="1:17" ht="72" x14ac:dyDescent="0.2">
      <c r="A31" s="848"/>
      <c r="B31" s="848"/>
      <c r="C31" s="848"/>
      <c r="D31" s="848"/>
      <c r="E31" s="45" t="s">
        <v>31</v>
      </c>
      <c r="F31" s="74" t="s">
        <v>1901</v>
      </c>
      <c r="G31" s="275" t="s">
        <v>1902</v>
      </c>
      <c r="H31" s="36">
        <v>24</v>
      </c>
      <c r="I31" s="36" t="s">
        <v>1903</v>
      </c>
      <c r="J31" s="153" t="s">
        <v>28</v>
      </c>
      <c r="K31" s="36">
        <v>12</v>
      </c>
      <c r="L31" s="156" t="s">
        <v>55</v>
      </c>
      <c r="M31" s="156"/>
      <c r="N31" s="156"/>
      <c r="O31" s="156"/>
      <c r="P31" s="157"/>
      <c r="Q31" s="888"/>
    </row>
    <row r="32" spans="1:17" ht="72" x14ac:dyDescent="0.2">
      <c r="A32" s="848"/>
      <c r="B32" s="848"/>
      <c r="C32" s="848"/>
      <c r="D32" s="848"/>
      <c r="E32" s="45" t="s">
        <v>26</v>
      </c>
      <c r="F32" s="74" t="s">
        <v>1904</v>
      </c>
      <c r="G32" s="403" t="s">
        <v>1902</v>
      </c>
      <c r="H32" s="36">
        <v>10</v>
      </c>
      <c r="I32" s="36" t="s">
        <v>1903</v>
      </c>
      <c r="J32" s="154"/>
      <c r="K32" s="36">
        <v>10</v>
      </c>
      <c r="L32" s="158"/>
      <c r="M32" s="158"/>
      <c r="N32" s="158"/>
      <c r="O32" s="158"/>
      <c r="P32" s="159"/>
      <c r="Q32" s="888"/>
    </row>
    <row r="33" spans="1:17" ht="72" x14ac:dyDescent="0.2">
      <c r="A33" s="848"/>
      <c r="B33" s="848"/>
      <c r="C33" s="848"/>
      <c r="D33" s="848"/>
      <c r="E33" s="45" t="s">
        <v>27</v>
      </c>
      <c r="F33" s="74" t="s">
        <v>1905</v>
      </c>
      <c r="G33" s="403" t="s">
        <v>1902</v>
      </c>
      <c r="H33" s="36">
        <v>24</v>
      </c>
      <c r="I33" s="36" t="s">
        <v>1903</v>
      </c>
      <c r="J33" s="154"/>
      <c r="K33" s="36">
        <v>12</v>
      </c>
      <c r="L33" s="158"/>
      <c r="M33" s="158"/>
      <c r="N33" s="158"/>
      <c r="O33" s="158"/>
      <c r="P33" s="159"/>
      <c r="Q33" s="888"/>
    </row>
    <row r="34" spans="1:17" ht="15.75" x14ac:dyDescent="0.2">
      <c r="A34" s="848"/>
      <c r="B34" s="848"/>
      <c r="C34" s="848"/>
      <c r="D34" s="848"/>
      <c r="E34" s="45" t="s">
        <v>51</v>
      </c>
      <c r="F34" s="22"/>
      <c r="G34" s="34"/>
      <c r="H34" s="35"/>
      <c r="I34" s="36"/>
      <c r="J34" s="154"/>
      <c r="K34" s="36"/>
      <c r="L34" s="158"/>
      <c r="M34" s="158"/>
      <c r="N34" s="158"/>
      <c r="O34" s="158"/>
      <c r="P34" s="159"/>
      <c r="Q34" s="889"/>
    </row>
  </sheetData>
  <mergeCells count="51">
    <mergeCell ref="Q30:Q34"/>
    <mergeCell ref="A30:A34"/>
    <mergeCell ref="B30:B34"/>
    <mergeCell ref="C30:C34"/>
    <mergeCell ref="D30:D34"/>
    <mergeCell ref="J31:J34"/>
    <mergeCell ref="L31:P34"/>
    <mergeCell ref="Q23:Q25"/>
    <mergeCell ref="A26:A29"/>
    <mergeCell ref="B26:B29"/>
    <mergeCell ref="C26:C29"/>
    <mergeCell ref="D26:D29"/>
    <mergeCell ref="J27:J29"/>
    <mergeCell ref="L27:P29"/>
    <mergeCell ref="Q27:Q29"/>
    <mergeCell ref="A22:A25"/>
    <mergeCell ref="B22:B25"/>
    <mergeCell ref="C22:C25"/>
    <mergeCell ref="D22:D25"/>
    <mergeCell ref="J23:J25"/>
    <mergeCell ref="L23:P25"/>
    <mergeCell ref="A17:A21"/>
    <mergeCell ref="B17:B21"/>
    <mergeCell ref="C17:C21"/>
    <mergeCell ref="D17:D21"/>
    <mergeCell ref="Q17:Q21"/>
    <mergeCell ref="J18:J21"/>
    <mergeCell ref="L18:P21"/>
    <mergeCell ref="A13:A16"/>
    <mergeCell ref="B13:B16"/>
    <mergeCell ref="C13:C16"/>
    <mergeCell ref="D13:D16"/>
    <mergeCell ref="Q13:Q16"/>
    <mergeCell ref="J14:J16"/>
    <mergeCell ref="L14:P16"/>
    <mergeCell ref="A7:A12"/>
    <mergeCell ref="B7:B12"/>
    <mergeCell ref="C7:C12"/>
    <mergeCell ref="D7:D12"/>
    <mergeCell ref="Q7:Q12"/>
    <mergeCell ref="J8:J12"/>
    <mergeCell ref="L8:P12"/>
    <mergeCell ref="A1:D1"/>
    <mergeCell ref="E1:F1"/>
    <mergeCell ref="Q1:Q6"/>
    <mergeCell ref="A2:A6"/>
    <mergeCell ref="B2:B6"/>
    <mergeCell ref="C2:C6"/>
    <mergeCell ref="D2:D6"/>
    <mergeCell ref="J3:J6"/>
    <mergeCell ref="L3:P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XEN46"/>
  <sheetViews>
    <sheetView topLeftCell="A3" zoomScale="71" zoomScaleNormal="71" workbookViewId="0">
      <selection activeCell="B14" sqref="B14:B18"/>
    </sheetView>
  </sheetViews>
  <sheetFormatPr baseColWidth="10" defaultRowHeight="12.75" x14ac:dyDescent="0.2"/>
  <cols>
    <col min="1" max="1" width="23.5703125" customWidth="1"/>
    <col min="2" max="2" width="26.140625" customWidth="1"/>
    <col min="3" max="3" width="24.5703125" customWidth="1"/>
    <col min="4" max="4" width="26.28515625" customWidth="1"/>
    <col min="5" max="5" width="11.5703125" customWidth="1"/>
    <col min="6" max="6" width="31.140625" customWidth="1"/>
    <col min="7" max="7" width="16.5703125" customWidth="1"/>
    <col min="8" max="8" width="15.140625" customWidth="1"/>
    <col min="9" max="9" width="19" customWidth="1"/>
    <col min="10" max="10" width="16.42578125" customWidth="1"/>
    <col min="11" max="11" width="17.140625" customWidth="1"/>
    <col min="12" max="12" width="16.42578125" customWidth="1"/>
    <col min="13" max="13" width="19.5703125" customWidth="1"/>
    <col min="14" max="14" width="16.28515625" customWidth="1"/>
    <col min="15" max="15" width="16.140625" customWidth="1"/>
    <col min="16" max="16" width="15.7109375" customWidth="1"/>
    <col min="17" max="17" width="57.28515625" customWidth="1"/>
    <col min="22" max="22" width="18.140625" customWidth="1"/>
    <col min="23" max="23" width="20.7109375" customWidth="1"/>
    <col min="24" max="24" width="13.7109375" customWidth="1"/>
    <col min="25" max="25" width="23.85546875" hidden="1" customWidth="1"/>
    <col min="26" max="26" width="20.140625" hidden="1" customWidth="1"/>
    <col min="27" max="30" width="18.7109375" hidden="1" customWidth="1"/>
    <col min="31" max="31" width="1.5703125" hidden="1" customWidth="1"/>
    <col min="32" max="50" width="0" hidden="1" customWidth="1"/>
  </cols>
  <sheetData>
    <row r="1" spans="1:16368" x14ac:dyDescent="0.2">
      <c r="A1" s="177"/>
      <c r="B1" s="177"/>
      <c r="C1" s="177"/>
      <c r="D1" s="179" t="s">
        <v>43</v>
      </c>
      <c r="E1" s="179"/>
      <c r="F1" s="179"/>
      <c r="G1" s="179"/>
      <c r="H1" s="179"/>
      <c r="I1" s="179"/>
      <c r="J1" s="179"/>
      <c r="K1" s="179"/>
      <c r="L1" s="179"/>
      <c r="M1" s="179"/>
      <c r="N1" s="179"/>
      <c r="O1" s="179"/>
      <c r="P1" s="179"/>
      <c r="Q1" s="179"/>
    </row>
    <row r="2" spans="1:16368" x14ac:dyDescent="0.2">
      <c r="A2" s="177"/>
      <c r="B2" s="177"/>
      <c r="C2" s="177"/>
      <c r="D2" s="179"/>
      <c r="E2" s="179"/>
      <c r="F2" s="179"/>
      <c r="G2" s="179"/>
      <c r="H2" s="179"/>
      <c r="I2" s="179"/>
      <c r="J2" s="179"/>
      <c r="K2" s="179"/>
      <c r="L2" s="179"/>
      <c r="M2" s="179"/>
      <c r="N2" s="179"/>
      <c r="O2" s="179"/>
      <c r="P2" s="179"/>
      <c r="Q2" s="179"/>
    </row>
    <row r="3" spans="1:16368" x14ac:dyDescent="0.2">
      <c r="A3" s="177"/>
      <c r="B3" s="177"/>
      <c r="C3" s="177"/>
      <c r="D3" s="180" t="s">
        <v>158</v>
      </c>
      <c r="E3" s="180"/>
      <c r="F3" s="180"/>
      <c r="G3" s="180"/>
      <c r="H3" s="180"/>
      <c r="I3" s="180"/>
      <c r="J3" s="180"/>
      <c r="K3" s="180"/>
      <c r="L3" s="180"/>
      <c r="M3" s="180"/>
      <c r="N3" s="180"/>
      <c r="O3" s="180"/>
      <c r="P3" s="180"/>
      <c r="Q3" s="180"/>
    </row>
    <row r="4" spans="1:16368" x14ac:dyDescent="0.2">
      <c r="A4" s="177"/>
      <c r="B4" s="177"/>
      <c r="C4" s="177"/>
      <c r="D4" s="180"/>
      <c r="E4" s="180"/>
      <c r="F4" s="180"/>
      <c r="G4" s="180"/>
      <c r="H4" s="180"/>
      <c r="I4" s="180"/>
      <c r="J4" s="180"/>
      <c r="K4" s="180"/>
      <c r="L4" s="180"/>
      <c r="M4" s="180"/>
      <c r="N4" s="180"/>
      <c r="O4" s="180"/>
      <c r="P4" s="180"/>
      <c r="Q4" s="180"/>
    </row>
    <row r="5" spans="1:16368" x14ac:dyDescent="0.2">
      <c r="A5" s="177"/>
      <c r="B5" s="177"/>
      <c r="C5" s="177"/>
      <c r="D5" s="181" t="s">
        <v>42</v>
      </c>
      <c r="E5" s="181"/>
      <c r="F5" s="181"/>
      <c r="G5" s="181"/>
      <c r="H5" s="181"/>
      <c r="I5" s="181"/>
      <c r="J5" s="181"/>
      <c r="K5" s="181"/>
      <c r="L5" s="181"/>
      <c r="M5" s="181"/>
      <c r="N5" s="181"/>
      <c r="O5" s="181"/>
      <c r="P5" s="181"/>
      <c r="Q5" s="181"/>
    </row>
    <row r="6" spans="1:16368" x14ac:dyDescent="0.2">
      <c r="A6" s="177"/>
      <c r="B6" s="177"/>
      <c r="C6" s="177"/>
      <c r="D6" s="181"/>
      <c r="E6" s="181"/>
      <c r="F6" s="181"/>
      <c r="G6" s="181"/>
      <c r="H6" s="181"/>
      <c r="I6" s="181"/>
      <c r="J6" s="181"/>
      <c r="K6" s="181"/>
      <c r="L6" s="181"/>
      <c r="M6" s="181"/>
      <c r="N6" s="181"/>
      <c r="O6" s="181"/>
      <c r="P6" s="181"/>
      <c r="Q6" s="181"/>
    </row>
    <row r="7" spans="1:16368" ht="13.5" thickBot="1" x14ac:dyDescent="0.25">
      <c r="A7" s="178"/>
      <c r="B7" s="178"/>
      <c r="C7" s="178"/>
      <c r="D7" s="25"/>
      <c r="E7" s="25"/>
      <c r="F7" s="25"/>
      <c r="G7" s="25"/>
      <c r="H7" s="25"/>
      <c r="I7" s="25"/>
      <c r="J7" s="25"/>
      <c r="K7" s="25"/>
      <c r="L7" s="25"/>
      <c r="M7" s="25"/>
      <c r="N7" s="25"/>
      <c r="O7" s="25"/>
      <c r="P7" s="25"/>
      <c r="Q7" s="25"/>
      <c r="R7" s="1"/>
      <c r="S7" s="1"/>
      <c r="T7" s="1"/>
      <c r="U7" s="1"/>
      <c r="V7" s="1"/>
      <c r="W7" s="1"/>
      <c r="X7" s="1"/>
      <c r="Y7" s="1"/>
      <c r="Z7" s="1"/>
      <c r="AA7" s="1"/>
      <c r="AB7" s="1"/>
      <c r="AC7" s="1"/>
      <c r="AD7" s="1"/>
      <c r="AE7" s="1"/>
      <c r="AF7" s="1"/>
      <c r="AG7" s="1"/>
      <c r="AH7" s="1"/>
    </row>
    <row r="8" spans="1:16368" ht="13.5" thickTop="1" x14ac:dyDescent="0.2">
      <c r="A8" s="23"/>
      <c r="B8" s="23"/>
      <c r="C8" s="23"/>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row>
    <row r="9" spans="1:16368" ht="23.25" customHeight="1" x14ac:dyDescent="0.2">
      <c r="A9" s="127" t="s">
        <v>77</v>
      </c>
      <c r="B9" s="127"/>
      <c r="C9" s="127"/>
      <c r="D9" s="128" t="s">
        <v>89</v>
      </c>
      <c r="E9" s="129"/>
      <c r="F9" s="129"/>
      <c r="G9" s="129"/>
      <c r="H9" s="129"/>
      <c r="I9" s="129"/>
      <c r="J9" s="129"/>
      <c r="K9" s="130" t="s">
        <v>88</v>
      </c>
      <c r="L9" s="130"/>
      <c r="M9" s="107" t="s">
        <v>79</v>
      </c>
      <c r="N9" s="108"/>
      <c r="O9" s="108"/>
      <c r="P9" s="109"/>
      <c r="Q9" s="139" t="s">
        <v>137</v>
      </c>
    </row>
    <row r="10" spans="1:16368" ht="25.5" customHeight="1" x14ac:dyDescent="0.2">
      <c r="A10" s="127"/>
      <c r="B10" s="127"/>
      <c r="C10" s="127"/>
      <c r="D10" s="129"/>
      <c r="E10" s="129"/>
      <c r="F10" s="129"/>
      <c r="G10" s="129"/>
      <c r="H10" s="129"/>
      <c r="I10" s="129"/>
      <c r="J10" s="129"/>
      <c r="K10" s="130"/>
      <c r="L10" s="130"/>
      <c r="M10" s="110"/>
      <c r="N10" s="111"/>
      <c r="O10" s="111"/>
      <c r="P10" s="112"/>
      <c r="Q10" s="139"/>
    </row>
    <row r="11" spans="1:16368" ht="55.5" customHeight="1"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6368" ht="23.25" customHeight="1" x14ac:dyDescent="0.2">
      <c r="A12" s="137"/>
      <c r="B12" s="136"/>
      <c r="C12" s="136"/>
      <c r="D12" s="117"/>
      <c r="E12" s="117"/>
      <c r="F12" s="117"/>
      <c r="G12" s="117"/>
      <c r="H12" s="117"/>
      <c r="I12" s="117"/>
      <c r="J12" s="117"/>
      <c r="K12" s="118"/>
      <c r="L12" s="118"/>
      <c r="M12" s="119"/>
      <c r="N12" s="119"/>
      <c r="O12" s="138"/>
      <c r="P12" s="138"/>
      <c r="Q12" s="139"/>
    </row>
    <row r="13" spans="1:16368" s="65" customFormat="1" ht="28.5" customHeight="1" x14ac:dyDescent="0.25">
      <c r="A13" s="140" t="s">
        <v>150</v>
      </c>
      <c r="B13" s="140"/>
      <c r="C13" s="140"/>
      <c r="D13" s="135"/>
      <c r="E13" s="134" t="s">
        <v>75</v>
      </c>
      <c r="F13" s="135"/>
      <c r="G13" s="63"/>
      <c r="H13" s="61">
        <f>+H14+H19+H25+H31+H37+H42</f>
        <v>87</v>
      </c>
      <c r="I13" s="64"/>
      <c r="J13" s="61">
        <f>+J14+J19+J25+J31+J37+J42</f>
        <v>80</v>
      </c>
      <c r="K13" s="61">
        <f>+K14+K19+K25+K31+K37+K42</f>
        <v>65</v>
      </c>
      <c r="L13" s="79">
        <f>+L14+L19+L25+L31+L37+L42</f>
        <v>65</v>
      </c>
      <c r="M13" s="61">
        <f>+J13-L13</f>
        <v>15</v>
      </c>
      <c r="N13" s="61" t="e">
        <f>+(N14+N19+N25+N31+N37+N42)/6</f>
        <v>#DIV/0!</v>
      </c>
      <c r="O13" s="61" t="e">
        <f>+(O14+O19+O25+O31+O37+O42)/6</f>
        <v>#DIV/0!</v>
      </c>
      <c r="P13" s="61" t="e">
        <f>+(P14+P19+P25+P31+P37+P42)/6</f>
        <v>#DIV/0!</v>
      </c>
      <c r="Q13" s="149"/>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row>
    <row r="14" spans="1:16368" ht="37.5" customHeight="1" thickBot="1" x14ac:dyDescent="0.25">
      <c r="A14" s="165"/>
      <c r="B14" s="165"/>
      <c r="C14" s="165"/>
      <c r="D14" s="165"/>
      <c r="E14" s="43">
        <v>1</v>
      </c>
      <c r="F14" s="57" t="s">
        <v>102</v>
      </c>
      <c r="G14" s="58" t="s">
        <v>95</v>
      </c>
      <c r="H14" s="61">
        <f>SUM(H15:H18)</f>
        <v>87</v>
      </c>
      <c r="I14" s="27" t="s">
        <v>96</v>
      </c>
      <c r="J14" s="27">
        <v>80</v>
      </c>
      <c r="K14" s="61">
        <f>SUM(K15:K18)</f>
        <v>65</v>
      </c>
      <c r="L14" s="31">
        <v>65</v>
      </c>
      <c r="M14" s="80">
        <f>+J14-L14</f>
        <v>15</v>
      </c>
      <c r="N14" s="62">
        <f>+K14/H14</f>
        <v>0.74712643678160917</v>
      </c>
      <c r="O14" s="62">
        <f>+L14/J14</f>
        <v>0.8125</v>
      </c>
      <c r="P14" s="62">
        <f>(N14+O14)/2</f>
        <v>0.77981321839080464</v>
      </c>
      <c r="Q14" s="150"/>
      <c r="AB14" s="6" t="e">
        <f>+'POA Seccion B'!#REF!</f>
        <v>#REF!</v>
      </c>
    </row>
    <row r="15" spans="1:16368" ht="24" customHeight="1" thickBot="1" x14ac:dyDescent="0.25">
      <c r="A15" s="166"/>
      <c r="B15" s="166"/>
      <c r="C15" s="166"/>
      <c r="D15" s="166"/>
      <c r="E15" s="45" t="s">
        <v>31</v>
      </c>
      <c r="F15" s="60" t="s">
        <v>101</v>
      </c>
      <c r="G15" s="34" t="s">
        <v>95</v>
      </c>
      <c r="H15" s="35">
        <v>15</v>
      </c>
      <c r="I15" s="36" t="s">
        <v>100</v>
      </c>
      <c r="J15" s="153" t="s">
        <v>28</v>
      </c>
      <c r="K15" s="36">
        <v>15</v>
      </c>
      <c r="L15" s="156" t="s">
        <v>55</v>
      </c>
      <c r="M15" s="156"/>
      <c r="N15" s="156"/>
      <c r="O15" s="156"/>
      <c r="P15" s="157"/>
      <c r="Q15" s="150"/>
      <c r="AB15" s="6" t="e">
        <f>+'POA Seccion B'!#REF!</f>
        <v>#REF!</v>
      </c>
      <c r="AF15" s="19" t="s">
        <v>12</v>
      </c>
      <c r="AG15" s="20" t="s">
        <v>13</v>
      </c>
      <c r="AH15" s="21" t="s">
        <v>14</v>
      </c>
    </row>
    <row r="16" spans="1:16368" ht="24.75" thickBot="1" x14ac:dyDescent="0.25">
      <c r="A16" s="166"/>
      <c r="B16" s="166"/>
      <c r="C16" s="166"/>
      <c r="D16" s="166"/>
      <c r="E16" s="45" t="s">
        <v>26</v>
      </c>
      <c r="F16" s="22" t="s">
        <v>99</v>
      </c>
      <c r="G16" s="34" t="s">
        <v>95</v>
      </c>
      <c r="H16" s="35">
        <v>32</v>
      </c>
      <c r="I16" s="36" t="s">
        <v>100</v>
      </c>
      <c r="J16" s="154"/>
      <c r="K16" s="36">
        <v>25</v>
      </c>
      <c r="L16" s="158"/>
      <c r="M16" s="158"/>
      <c r="N16" s="158"/>
      <c r="O16" s="158"/>
      <c r="P16" s="159"/>
      <c r="Q16" s="150"/>
      <c r="Y16" s="3">
        <v>42824</v>
      </c>
      <c r="Z16" s="7" t="s">
        <v>7</v>
      </c>
      <c r="AA16" s="7" t="s">
        <v>8</v>
      </c>
      <c r="AB16" s="8" t="s">
        <v>10</v>
      </c>
      <c r="AC16" s="2" t="s">
        <v>9</v>
      </c>
      <c r="AF16" s="11" t="s">
        <v>15</v>
      </c>
      <c r="AG16" s="12" t="s">
        <v>16</v>
      </c>
      <c r="AH16" s="13" t="s">
        <v>17</v>
      </c>
    </row>
    <row r="17" spans="1:34" ht="27" customHeight="1" x14ac:dyDescent="0.2">
      <c r="A17" s="166"/>
      <c r="B17" s="166"/>
      <c r="C17" s="166"/>
      <c r="D17" s="166"/>
      <c r="E17" s="45" t="s">
        <v>27</v>
      </c>
      <c r="F17" s="22" t="s">
        <v>97</v>
      </c>
      <c r="G17" s="34" t="s">
        <v>95</v>
      </c>
      <c r="H17" s="35">
        <v>18</v>
      </c>
      <c r="I17" s="36" t="s">
        <v>100</v>
      </c>
      <c r="J17" s="154"/>
      <c r="K17" s="36">
        <v>15</v>
      </c>
      <c r="L17" s="158"/>
      <c r="M17" s="158"/>
      <c r="N17" s="158"/>
      <c r="O17" s="158"/>
      <c r="P17" s="159"/>
      <c r="Q17" s="150"/>
      <c r="Y17" s="3"/>
      <c r="Z17" s="7"/>
      <c r="AA17" s="7"/>
      <c r="AB17" s="8"/>
      <c r="AC17" s="53"/>
      <c r="AF17" s="54"/>
      <c r="AG17" s="55"/>
      <c r="AH17" s="56"/>
    </row>
    <row r="18" spans="1:34" ht="39" customHeight="1" x14ac:dyDescent="0.2">
      <c r="A18" s="166"/>
      <c r="B18" s="166"/>
      <c r="C18" s="166"/>
      <c r="D18" s="166"/>
      <c r="E18" s="45" t="s">
        <v>51</v>
      </c>
      <c r="F18" s="22" t="s">
        <v>98</v>
      </c>
      <c r="G18" s="34" t="s">
        <v>95</v>
      </c>
      <c r="H18" s="35">
        <v>22</v>
      </c>
      <c r="I18" s="36" t="s">
        <v>100</v>
      </c>
      <c r="J18" s="154"/>
      <c r="K18" s="36">
        <v>10</v>
      </c>
      <c r="L18" s="158"/>
      <c r="M18" s="158"/>
      <c r="N18" s="158"/>
      <c r="O18" s="158"/>
      <c r="P18" s="159"/>
      <c r="Q18" s="151"/>
      <c r="Y18" s="3"/>
      <c r="Z18" s="7"/>
      <c r="AA18" s="7"/>
      <c r="AB18" s="8"/>
      <c r="AC18" s="53"/>
      <c r="AF18" s="54"/>
      <c r="AG18" s="55"/>
      <c r="AH18" s="56"/>
    </row>
    <row r="19" spans="1:34" ht="36" customHeight="1" x14ac:dyDescent="0.2">
      <c r="A19" s="171"/>
      <c r="B19" s="171"/>
      <c r="C19" s="171"/>
      <c r="D19" s="171"/>
      <c r="E19" s="43">
        <v>2</v>
      </c>
      <c r="F19" s="59"/>
      <c r="G19" s="26"/>
      <c r="H19" s="61">
        <f>SUM(H20:H24)</f>
        <v>0</v>
      </c>
      <c r="I19" s="30"/>
      <c r="J19" s="30"/>
      <c r="K19" s="61">
        <f>SUM(K20:K24)</f>
        <v>0</v>
      </c>
      <c r="L19" s="37"/>
      <c r="M19" s="61">
        <f>+J19-L19</f>
        <v>0</v>
      </c>
      <c r="N19" s="62" t="e">
        <f>+K19/H19</f>
        <v>#DIV/0!</v>
      </c>
      <c r="O19" s="62" t="e">
        <f>+L19/J19</f>
        <v>#DIV/0!</v>
      </c>
      <c r="P19" s="62" t="e">
        <f>(N19+O19)/2</f>
        <v>#DIV/0!</v>
      </c>
      <c r="Q19" s="174"/>
      <c r="Y19" s="3"/>
      <c r="Z19" s="4"/>
      <c r="AA19" s="5"/>
      <c r="AB19" s="5"/>
      <c r="AC19" s="5"/>
    </row>
    <row r="20" spans="1:34" ht="36" customHeight="1" x14ac:dyDescent="0.2">
      <c r="A20" s="172"/>
      <c r="B20" s="172"/>
      <c r="C20" s="172"/>
      <c r="D20" s="172"/>
      <c r="E20" s="45" t="s">
        <v>70</v>
      </c>
      <c r="F20" s="33"/>
      <c r="G20" s="33"/>
      <c r="H20" s="36"/>
      <c r="I20" s="36"/>
      <c r="J20" s="153" t="s">
        <v>28</v>
      </c>
      <c r="K20" s="36"/>
      <c r="L20" s="156" t="s">
        <v>55</v>
      </c>
      <c r="M20" s="156"/>
      <c r="N20" s="156"/>
      <c r="O20" s="156"/>
      <c r="P20" s="157"/>
      <c r="Q20" s="175"/>
      <c r="Y20" s="3"/>
      <c r="Z20" s="4"/>
      <c r="AA20" s="5"/>
      <c r="AB20" s="5"/>
      <c r="AC20" s="5"/>
    </row>
    <row r="21" spans="1:34" ht="36" customHeight="1" x14ac:dyDescent="0.2">
      <c r="A21" s="172"/>
      <c r="B21" s="172"/>
      <c r="C21" s="172"/>
      <c r="D21" s="172"/>
      <c r="E21" s="45" t="s">
        <v>71</v>
      </c>
      <c r="F21" s="33"/>
      <c r="G21" s="33"/>
      <c r="H21" s="36"/>
      <c r="I21" s="36"/>
      <c r="J21" s="154"/>
      <c r="K21" s="36"/>
      <c r="L21" s="158"/>
      <c r="M21" s="158"/>
      <c r="N21" s="158"/>
      <c r="O21" s="158"/>
      <c r="P21" s="159"/>
      <c r="Q21" s="175"/>
      <c r="Y21" s="3"/>
      <c r="Z21" s="4"/>
      <c r="AA21" s="5"/>
      <c r="AB21" s="5"/>
      <c r="AC21" s="5"/>
    </row>
    <row r="22" spans="1:34" ht="36" customHeight="1" x14ac:dyDescent="0.2">
      <c r="A22" s="172"/>
      <c r="B22" s="172"/>
      <c r="C22" s="172"/>
      <c r="D22" s="172"/>
      <c r="E22" s="45" t="s">
        <v>72</v>
      </c>
      <c r="F22" s="33"/>
      <c r="G22" s="33"/>
      <c r="H22" s="36"/>
      <c r="I22" s="36"/>
      <c r="J22" s="154"/>
      <c r="K22" s="36"/>
      <c r="L22" s="158"/>
      <c r="M22" s="158"/>
      <c r="N22" s="158"/>
      <c r="O22" s="158"/>
      <c r="P22" s="159"/>
      <c r="Q22" s="175"/>
      <c r="Y22" s="3"/>
      <c r="Z22" s="4"/>
      <c r="AA22" s="5"/>
      <c r="AB22" s="5"/>
      <c r="AC22" s="5"/>
    </row>
    <row r="23" spans="1:34" ht="36" customHeight="1" x14ac:dyDescent="0.2">
      <c r="A23" s="172"/>
      <c r="B23" s="172"/>
      <c r="C23" s="172"/>
      <c r="D23" s="172"/>
      <c r="E23" s="45" t="s">
        <v>73</v>
      </c>
      <c r="F23" s="33"/>
      <c r="G23" s="33"/>
      <c r="H23" s="36"/>
      <c r="I23" s="36"/>
      <c r="J23" s="154"/>
      <c r="K23" s="36"/>
      <c r="L23" s="158"/>
      <c r="M23" s="158"/>
      <c r="N23" s="158"/>
      <c r="O23" s="158"/>
      <c r="P23" s="159"/>
      <c r="Q23" s="175"/>
      <c r="Y23" s="3"/>
      <c r="Z23" s="4"/>
      <c r="AA23" s="5"/>
      <c r="AB23" s="5"/>
      <c r="AC23" s="5"/>
    </row>
    <row r="24" spans="1:34" ht="36" customHeight="1" x14ac:dyDescent="0.2">
      <c r="A24" s="173"/>
      <c r="B24" s="173"/>
      <c r="C24" s="173"/>
      <c r="D24" s="173"/>
      <c r="E24" s="45" t="s">
        <v>74</v>
      </c>
      <c r="F24" s="33"/>
      <c r="G24" s="33"/>
      <c r="H24" s="36"/>
      <c r="I24" s="36"/>
      <c r="J24" s="155"/>
      <c r="K24" s="36"/>
      <c r="L24" s="160"/>
      <c r="M24" s="160"/>
      <c r="N24" s="160"/>
      <c r="O24" s="160"/>
      <c r="P24" s="161"/>
      <c r="Q24" s="176"/>
      <c r="Y24" s="3"/>
      <c r="Z24" s="4"/>
      <c r="AA24" s="5"/>
      <c r="AB24" s="5"/>
      <c r="AC24" s="5"/>
    </row>
    <row r="25" spans="1:34" ht="30.75" customHeight="1" x14ac:dyDescent="0.2">
      <c r="A25" s="165"/>
      <c r="B25" s="165"/>
      <c r="C25" s="165"/>
      <c r="D25" s="165"/>
      <c r="E25" s="43">
        <v>3</v>
      </c>
      <c r="F25" s="26"/>
      <c r="G25" s="26"/>
      <c r="H25" s="61">
        <f>SUM(H26:H30)</f>
        <v>0</v>
      </c>
      <c r="I25" s="30"/>
      <c r="J25" s="30"/>
      <c r="K25" s="61">
        <f>SUM(K26:K30)</f>
        <v>0</v>
      </c>
      <c r="L25" s="37"/>
      <c r="M25" s="61">
        <f>+J25-L25</f>
        <v>0</v>
      </c>
      <c r="N25" s="62" t="e">
        <f>+K25/H25</f>
        <v>#DIV/0!</v>
      </c>
      <c r="O25" s="62" t="e">
        <f>+L25/J25</f>
        <v>#DIV/0!</v>
      </c>
      <c r="P25" s="62" t="e">
        <f>(N25+O25)/2</f>
        <v>#DIV/0!</v>
      </c>
      <c r="Q25" s="168"/>
      <c r="Z25" s="4" t="s">
        <v>3</v>
      </c>
      <c r="AA25" s="5">
        <v>4</v>
      </c>
      <c r="AB25" s="5">
        <v>90</v>
      </c>
      <c r="AC25" s="5" t="e">
        <f>IF((($AB$14-$AB$15)/AB25)&lt;AA25,AA25-ROUND(($AB$14-$AB$15)/AB25,0),0)</f>
        <v>#REF!</v>
      </c>
    </row>
    <row r="26" spans="1:34" ht="36" customHeight="1" x14ac:dyDescent="0.2">
      <c r="A26" s="166"/>
      <c r="B26" s="166"/>
      <c r="C26" s="166"/>
      <c r="D26" s="166"/>
      <c r="E26" s="45" t="s">
        <v>54</v>
      </c>
      <c r="F26" s="33"/>
      <c r="G26" s="33"/>
      <c r="H26" s="36"/>
      <c r="I26" s="36"/>
      <c r="J26" s="153" t="s">
        <v>28</v>
      </c>
      <c r="K26" s="36"/>
      <c r="L26" s="156" t="s">
        <v>55</v>
      </c>
      <c r="M26" s="156"/>
      <c r="N26" s="156"/>
      <c r="O26" s="156"/>
      <c r="P26" s="157"/>
      <c r="Q26" s="169"/>
    </row>
    <row r="27" spans="1:34" ht="36" customHeight="1" x14ac:dyDescent="0.2">
      <c r="A27" s="166"/>
      <c r="B27" s="166"/>
      <c r="C27" s="166"/>
      <c r="D27" s="166"/>
      <c r="E27" s="45" t="s">
        <v>50</v>
      </c>
      <c r="F27" s="33"/>
      <c r="G27" s="33"/>
      <c r="H27" s="36"/>
      <c r="I27" s="36"/>
      <c r="J27" s="154"/>
      <c r="K27" s="36"/>
      <c r="L27" s="158"/>
      <c r="M27" s="158"/>
      <c r="N27" s="158"/>
      <c r="O27" s="158"/>
      <c r="P27" s="159"/>
      <c r="Q27" s="169"/>
    </row>
    <row r="28" spans="1:34" ht="36" customHeight="1" x14ac:dyDescent="0.2">
      <c r="A28" s="166"/>
      <c r="B28" s="166"/>
      <c r="C28" s="166"/>
      <c r="D28" s="166"/>
      <c r="E28" s="45" t="s">
        <v>49</v>
      </c>
      <c r="F28" s="33"/>
      <c r="G28" s="33"/>
      <c r="H28" s="36"/>
      <c r="I28" s="36"/>
      <c r="J28" s="154"/>
      <c r="K28" s="36"/>
      <c r="L28" s="158"/>
      <c r="M28" s="158"/>
      <c r="N28" s="158"/>
      <c r="O28" s="158"/>
      <c r="P28" s="159"/>
      <c r="Q28" s="169"/>
    </row>
    <row r="29" spans="1:34" ht="36" customHeight="1" x14ac:dyDescent="0.2">
      <c r="A29" s="166"/>
      <c r="B29" s="166"/>
      <c r="C29" s="166"/>
      <c r="D29" s="166"/>
      <c r="E29" s="45" t="s">
        <v>47</v>
      </c>
      <c r="F29" s="33"/>
      <c r="G29" s="33"/>
      <c r="H29" s="36"/>
      <c r="I29" s="36"/>
      <c r="J29" s="154"/>
      <c r="K29" s="36"/>
      <c r="L29" s="158"/>
      <c r="M29" s="158"/>
      <c r="N29" s="158"/>
      <c r="O29" s="158"/>
      <c r="P29" s="159"/>
      <c r="Q29" s="169"/>
    </row>
    <row r="30" spans="1:34" ht="36" customHeight="1" x14ac:dyDescent="0.2">
      <c r="A30" s="167"/>
      <c r="B30" s="167"/>
      <c r="C30" s="167"/>
      <c r="D30" s="167"/>
      <c r="E30" s="45" t="s">
        <v>48</v>
      </c>
      <c r="F30" s="33"/>
      <c r="G30" s="33"/>
      <c r="H30" s="36"/>
      <c r="I30" s="36"/>
      <c r="J30" s="155"/>
      <c r="K30" s="36"/>
      <c r="L30" s="160"/>
      <c r="M30" s="160"/>
      <c r="N30" s="160"/>
      <c r="O30" s="160"/>
      <c r="P30" s="161"/>
      <c r="Q30" s="170"/>
    </row>
    <row r="31" spans="1:34" ht="42" customHeight="1" x14ac:dyDescent="0.2">
      <c r="A31" s="152"/>
      <c r="B31" s="152"/>
      <c r="C31" s="152"/>
      <c r="D31" s="152"/>
      <c r="E31" s="43">
        <v>4</v>
      </c>
      <c r="F31" s="26"/>
      <c r="G31" s="26"/>
      <c r="H31" s="61">
        <f>SUM(H32:H36)</f>
        <v>0</v>
      </c>
      <c r="I31" s="30"/>
      <c r="J31" s="30"/>
      <c r="K31" s="61">
        <f>SUM(K32:K36)</f>
        <v>0</v>
      </c>
      <c r="L31" s="38"/>
      <c r="M31" s="61">
        <f>+J31-L31</f>
        <v>0</v>
      </c>
      <c r="N31" s="62" t="e">
        <f>+K31/H31</f>
        <v>#DIV/0!</v>
      </c>
      <c r="O31" s="62" t="e">
        <f>+L31/J31</f>
        <v>#DIV/0!</v>
      </c>
      <c r="P31" s="62" t="e">
        <f>(N31+O31)/2</f>
        <v>#DIV/0!</v>
      </c>
      <c r="Q31" s="39"/>
    </row>
    <row r="32" spans="1:34" ht="40.5" customHeight="1" x14ac:dyDescent="0.2">
      <c r="A32" s="152"/>
      <c r="B32" s="152"/>
      <c r="C32" s="152"/>
      <c r="D32" s="152"/>
      <c r="E32" s="45" t="s">
        <v>57</v>
      </c>
      <c r="F32" s="33"/>
      <c r="G32" s="33"/>
      <c r="H32" s="36"/>
      <c r="I32" s="36"/>
      <c r="J32" s="116" t="s">
        <v>28</v>
      </c>
      <c r="K32" s="40"/>
      <c r="L32" s="116" t="s">
        <v>55</v>
      </c>
      <c r="M32" s="116"/>
      <c r="N32" s="116"/>
      <c r="O32" s="116"/>
      <c r="P32" s="116"/>
      <c r="Q32" s="162"/>
    </row>
    <row r="33" spans="1:17" ht="30.75" customHeight="1" x14ac:dyDescent="0.2">
      <c r="A33" s="152"/>
      <c r="B33" s="152"/>
      <c r="C33" s="152"/>
      <c r="D33" s="152"/>
      <c r="E33" s="45" t="s">
        <v>58</v>
      </c>
      <c r="F33" s="33"/>
      <c r="G33" s="33"/>
      <c r="H33" s="36"/>
      <c r="I33" s="36"/>
      <c r="J33" s="116"/>
      <c r="K33" s="40"/>
      <c r="L33" s="116"/>
      <c r="M33" s="116"/>
      <c r="N33" s="116"/>
      <c r="O33" s="116"/>
      <c r="P33" s="116"/>
      <c r="Q33" s="162"/>
    </row>
    <row r="34" spans="1:17" ht="40.5" customHeight="1" x14ac:dyDescent="0.2">
      <c r="A34" s="152"/>
      <c r="B34" s="152"/>
      <c r="C34" s="152"/>
      <c r="D34" s="152"/>
      <c r="E34" s="45" t="s">
        <v>59</v>
      </c>
      <c r="F34" s="33"/>
      <c r="G34" s="33"/>
      <c r="H34" s="36"/>
      <c r="I34" s="36"/>
      <c r="J34" s="116"/>
      <c r="K34" s="40"/>
      <c r="L34" s="116"/>
      <c r="M34" s="116"/>
      <c r="N34" s="116"/>
      <c r="O34" s="116"/>
      <c r="P34" s="116"/>
      <c r="Q34" s="162"/>
    </row>
    <row r="35" spans="1:17" ht="37.5" customHeight="1" x14ac:dyDescent="0.2">
      <c r="A35" s="152"/>
      <c r="B35" s="152"/>
      <c r="C35" s="152"/>
      <c r="D35" s="152"/>
      <c r="E35" s="45" t="s">
        <v>60</v>
      </c>
      <c r="F35" s="33"/>
      <c r="G35" s="33"/>
      <c r="H35" s="36"/>
      <c r="I35" s="36"/>
      <c r="J35" s="116"/>
      <c r="K35" s="40"/>
      <c r="L35" s="116"/>
      <c r="M35" s="116"/>
      <c r="N35" s="116"/>
      <c r="O35" s="116"/>
      <c r="P35" s="116"/>
      <c r="Q35" s="162"/>
    </row>
    <row r="36" spans="1:17" ht="33" customHeight="1" x14ac:dyDescent="0.2">
      <c r="A36" s="152"/>
      <c r="B36" s="152"/>
      <c r="C36" s="152"/>
      <c r="D36" s="152"/>
      <c r="E36" s="45" t="s">
        <v>61</v>
      </c>
      <c r="F36" s="33"/>
      <c r="G36" s="33"/>
      <c r="H36" s="36"/>
      <c r="I36" s="36"/>
      <c r="J36" s="116"/>
      <c r="K36" s="40"/>
      <c r="L36" s="116"/>
      <c r="M36" s="116"/>
      <c r="N36" s="116"/>
      <c r="O36" s="116"/>
      <c r="P36" s="116"/>
      <c r="Q36" s="162"/>
    </row>
    <row r="37" spans="1:17" ht="24.75" customHeight="1" x14ac:dyDescent="0.2">
      <c r="A37" s="152"/>
      <c r="B37" s="152"/>
      <c r="C37" s="152"/>
      <c r="D37" s="152"/>
      <c r="E37" s="43">
        <v>5</v>
      </c>
      <c r="F37" s="26"/>
      <c r="G37" s="26"/>
      <c r="H37" s="61">
        <f>SUM(H38:H41)</f>
        <v>0</v>
      </c>
      <c r="I37" s="30"/>
      <c r="J37" s="30"/>
      <c r="K37" s="61">
        <f>SUM(K38:K41)</f>
        <v>0</v>
      </c>
      <c r="L37" s="38"/>
      <c r="M37" s="61">
        <f>+J37-L37</f>
        <v>0</v>
      </c>
      <c r="N37" s="62" t="e">
        <f>+K37/H37</f>
        <v>#DIV/0!</v>
      </c>
      <c r="O37" s="62" t="e">
        <f>+L37/J37</f>
        <v>#DIV/0!</v>
      </c>
      <c r="P37" s="62" t="e">
        <f>(N37+O37)/2</f>
        <v>#DIV/0!</v>
      </c>
      <c r="Q37" s="39"/>
    </row>
    <row r="38" spans="1:17" ht="29.25" customHeight="1" x14ac:dyDescent="0.2">
      <c r="A38" s="152"/>
      <c r="B38" s="152"/>
      <c r="C38" s="152"/>
      <c r="D38" s="152"/>
      <c r="E38" s="46" t="s">
        <v>62</v>
      </c>
      <c r="F38" s="41"/>
      <c r="G38" s="33"/>
      <c r="H38" s="36"/>
      <c r="I38" s="36"/>
      <c r="J38" s="116" t="s">
        <v>28</v>
      </c>
      <c r="K38" s="36"/>
      <c r="L38" s="116" t="s">
        <v>55</v>
      </c>
      <c r="M38" s="116"/>
      <c r="N38" s="116"/>
      <c r="O38" s="116"/>
      <c r="P38" s="116"/>
      <c r="Q38" s="163"/>
    </row>
    <row r="39" spans="1:17" ht="40.5" customHeight="1" x14ac:dyDescent="0.2">
      <c r="A39" s="152"/>
      <c r="B39" s="152"/>
      <c r="C39" s="152"/>
      <c r="D39" s="152"/>
      <c r="E39" s="46" t="s">
        <v>63</v>
      </c>
      <c r="F39" s="41"/>
      <c r="G39" s="33"/>
      <c r="H39" s="36"/>
      <c r="I39" s="36"/>
      <c r="J39" s="116"/>
      <c r="K39" s="36"/>
      <c r="L39" s="116"/>
      <c r="M39" s="116"/>
      <c r="N39" s="116"/>
      <c r="O39" s="116"/>
      <c r="P39" s="116"/>
      <c r="Q39" s="164"/>
    </row>
    <row r="40" spans="1:17" ht="30" customHeight="1" x14ac:dyDescent="0.2">
      <c r="A40" s="152"/>
      <c r="B40" s="152"/>
      <c r="C40" s="152"/>
      <c r="D40" s="152"/>
      <c r="E40" s="46" t="s">
        <v>64</v>
      </c>
      <c r="F40" s="41"/>
      <c r="G40" s="33"/>
      <c r="H40" s="36"/>
      <c r="I40" s="36"/>
      <c r="J40" s="116"/>
      <c r="K40" s="36"/>
      <c r="L40" s="116"/>
      <c r="M40" s="116"/>
      <c r="N40" s="116"/>
      <c r="O40" s="116"/>
      <c r="P40" s="116"/>
      <c r="Q40" s="164"/>
    </row>
    <row r="41" spans="1:17" ht="36.75" customHeight="1" x14ac:dyDescent="0.2">
      <c r="A41" s="152"/>
      <c r="B41" s="152"/>
      <c r="C41" s="152"/>
      <c r="D41" s="152"/>
      <c r="E41" s="46" t="s">
        <v>65</v>
      </c>
      <c r="F41" s="41"/>
      <c r="G41" s="33"/>
      <c r="H41" s="36"/>
      <c r="I41" s="36"/>
      <c r="J41" s="116"/>
      <c r="K41" s="36"/>
      <c r="L41" s="116"/>
      <c r="M41" s="116"/>
      <c r="N41" s="116"/>
      <c r="O41" s="116"/>
      <c r="P41" s="116"/>
      <c r="Q41" s="164"/>
    </row>
    <row r="42" spans="1:17" ht="33" customHeight="1" x14ac:dyDescent="0.2">
      <c r="A42" s="152"/>
      <c r="B42" s="152"/>
      <c r="C42" s="152"/>
      <c r="D42" s="152"/>
      <c r="E42" s="43">
        <v>6</v>
      </c>
      <c r="F42" s="26"/>
      <c r="G42" s="26"/>
      <c r="H42" s="61">
        <f>SUM(H43:H46)</f>
        <v>0</v>
      </c>
      <c r="I42" s="30"/>
      <c r="J42" s="30"/>
      <c r="K42" s="61">
        <f>SUM(K43:K46)</f>
        <v>0</v>
      </c>
      <c r="L42" s="38"/>
      <c r="M42" s="61">
        <f>+J42-L42</f>
        <v>0</v>
      </c>
      <c r="N42" s="62" t="e">
        <f>+K42/H42</f>
        <v>#DIV/0!</v>
      </c>
      <c r="O42" s="62" t="e">
        <f>+L42/J42</f>
        <v>#DIV/0!</v>
      </c>
      <c r="P42" s="62" t="e">
        <f>(N42+O42)/2</f>
        <v>#DIV/0!</v>
      </c>
      <c r="Q42" s="39"/>
    </row>
    <row r="43" spans="1:17" ht="38.25" customHeight="1" x14ac:dyDescent="0.2">
      <c r="A43" s="152"/>
      <c r="B43" s="152"/>
      <c r="C43" s="152"/>
      <c r="D43" s="152"/>
      <c r="E43" s="46" t="s">
        <v>66</v>
      </c>
      <c r="F43" s="41"/>
      <c r="G43" s="33"/>
      <c r="H43" s="36"/>
      <c r="I43" s="36"/>
      <c r="J43" s="153" t="s">
        <v>55</v>
      </c>
      <c r="K43" s="36"/>
      <c r="L43" s="156" t="s">
        <v>55</v>
      </c>
      <c r="M43" s="156"/>
      <c r="N43" s="156"/>
      <c r="O43" s="156"/>
      <c r="P43" s="157"/>
      <c r="Q43" s="42"/>
    </row>
    <row r="44" spans="1:17" ht="46.5" customHeight="1" x14ac:dyDescent="0.2">
      <c r="A44" s="152"/>
      <c r="B44" s="152"/>
      <c r="C44" s="152"/>
      <c r="D44" s="152"/>
      <c r="E44" s="46" t="s">
        <v>67</v>
      </c>
      <c r="F44" s="41"/>
      <c r="G44" s="33"/>
      <c r="H44" s="36"/>
      <c r="I44" s="36"/>
      <c r="J44" s="154"/>
      <c r="K44" s="36"/>
      <c r="L44" s="158"/>
      <c r="M44" s="158"/>
      <c r="N44" s="158"/>
      <c r="O44" s="158"/>
      <c r="P44" s="159"/>
      <c r="Q44" s="42"/>
    </row>
    <row r="45" spans="1:17" ht="36" customHeight="1" x14ac:dyDescent="0.2">
      <c r="A45" s="152"/>
      <c r="B45" s="152"/>
      <c r="C45" s="152"/>
      <c r="D45" s="152"/>
      <c r="E45" s="46" t="s">
        <v>68</v>
      </c>
      <c r="F45" s="41"/>
      <c r="G45" s="33"/>
      <c r="H45" s="36"/>
      <c r="I45" s="36"/>
      <c r="J45" s="154"/>
      <c r="K45" s="36"/>
      <c r="L45" s="158"/>
      <c r="M45" s="158"/>
      <c r="N45" s="158"/>
      <c r="O45" s="158"/>
      <c r="P45" s="159"/>
      <c r="Q45" s="42"/>
    </row>
    <row r="46" spans="1:17" ht="36" customHeight="1" x14ac:dyDescent="0.2">
      <c r="A46" s="152"/>
      <c r="B46" s="152"/>
      <c r="C46" s="152"/>
      <c r="D46" s="152"/>
      <c r="E46" s="46" t="s">
        <v>69</v>
      </c>
      <c r="F46" s="41"/>
      <c r="G46" s="33"/>
      <c r="H46" s="36"/>
      <c r="I46" s="36"/>
      <c r="J46" s="155"/>
      <c r="K46" s="36"/>
      <c r="L46" s="160"/>
      <c r="M46" s="160"/>
      <c r="N46" s="160"/>
      <c r="O46" s="160"/>
      <c r="P46" s="161"/>
      <c r="Q46" s="42"/>
    </row>
  </sheetData>
  <mergeCells count="68">
    <mergeCell ref="A1:C7"/>
    <mergeCell ref="D1:Q2"/>
    <mergeCell ref="D3:Q4"/>
    <mergeCell ref="D5:Q6"/>
    <mergeCell ref="A9:C10"/>
    <mergeCell ref="D9:J10"/>
    <mergeCell ref="K9:L10"/>
    <mergeCell ref="Q9:Q12"/>
    <mergeCell ref="J11:J12"/>
    <mergeCell ref="A11:A12"/>
    <mergeCell ref="B11:B12"/>
    <mergeCell ref="C11:C12"/>
    <mergeCell ref="D11:D12"/>
    <mergeCell ref="E11:E12"/>
    <mergeCell ref="F11:F12"/>
    <mergeCell ref="G11:G12"/>
    <mergeCell ref="A19:A24"/>
    <mergeCell ref="B19:B24"/>
    <mergeCell ref="C19:C24"/>
    <mergeCell ref="D19:D24"/>
    <mergeCell ref="Q19:Q24"/>
    <mergeCell ref="J20:J24"/>
    <mergeCell ref="L20:P24"/>
    <mergeCell ref="A25:A30"/>
    <mergeCell ref="B25:B30"/>
    <mergeCell ref="C25:C30"/>
    <mergeCell ref="D25:D30"/>
    <mergeCell ref="Q25:Q30"/>
    <mergeCell ref="J26:J30"/>
    <mergeCell ref="L26:P30"/>
    <mergeCell ref="A31:A36"/>
    <mergeCell ref="B31:B36"/>
    <mergeCell ref="C31:C36"/>
    <mergeCell ref="D31:D36"/>
    <mergeCell ref="A42:A46"/>
    <mergeCell ref="A37:A41"/>
    <mergeCell ref="B37:B41"/>
    <mergeCell ref="C37:C41"/>
    <mergeCell ref="D37:D41"/>
    <mergeCell ref="M9:P10"/>
    <mergeCell ref="D14:D18"/>
    <mergeCell ref="C14:C18"/>
    <mergeCell ref="B14:B18"/>
    <mergeCell ref="E13:F13"/>
    <mergeCell ref="A13:D13"/>
    <mergeCell ref="O11:O12"/>
    <mergeCell ref="P11:P12"/>
    <mergeCell ref="L11:L12"/>
    <mergeCell ref="M11:M12"/>
    <mergeCell ref="N11:N12"/>
    <mergeCell ref="K11:K12"/>
    <mergeCell ref="J15:J18"/>
    <mergeCell ref="L15:P18"/>
    <mergeCell ref="A14:A18"/>
    <mergeCell ref="H11:H12"/>
    <mergeCell ref="I11:I12"/>
    <mergeCell ref="Q13:Q18"/>
    <mergeCell ref="B42:B46"/>
    <mergeCell ref="C42:C46"/>
    <mergeCell ref="D42:D46"/>
    <mergeCell ref="J43:J46"/>
    <mergeCell ref="L43:P46"/>
    <mergeCell ref="J32:J36"/>
    <mergeCell ref="L32:P36"/>
    <mergeCell ref="Q32:Q36"/>
    <mergeCell ref="L38:P41"/>
    <mergeCell ref="Q38:Q41"/>
    <mergeCell ref="J38:J41"/>
  </mergeCells>
  <printOptions horizontalCentered="1" verticalCentered="1"/>
  <pageMargins left="0" right="0" top="0.74803149606299213" bottom="0.74803149606299213" header="0.31496062992125984" footer="0.31496062992125984"/>
  <pageSetup scale="60" orientation="landscape" horizontalDpi="4294967294"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13" sqref="A13:O13"/>
    </sheetView>
  </sheetViews>
  <sheetFormatPr baseColWidth="10"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F62"/>
  <sheetViews>
    <sheetView showGridLines="0" zoomScaleNormal="100" workbookViewId="0">
      <selection activeCell="A13" sqref="A13:O13"/>
    </sheetView>
  </sheetViews>
  <sheetFormatPr baseColWidth="10" defaultRowHeight="12.75" x14ac:dyDescent="0.2"/>
  <cols>
    <col min="1" max="1" width="15.42578125" customWidth="1"/>
    <col min="2" max="2" width="17.85546875" customWidth="1"/>
    <col min="15" max="15" width="13.7109375" customWidth="1"/>
  </cols>
  <sheetData>
    <row r="1" spans="1:32" ht="9.9499999999999993" customHeight="1" x14ac:dyDescent="0.2">
      <c r="A1" s="177"/>
      <c r="B1" s="177"/>
      <c r="C1" s="177"/>
      <c r="D1" s="184" t="s">
        <v>43</v>
      </c>
      <c r="E1" s="184"/>
      <c r="F1" s="184"/>
      <c r="G1" s="184"/>
      <c r="H1" s="184"/>
      <c r="I1" s="184"/>
      <c r="J1" s="184"/>
      <c r="K1" s="184"/>
      <c r="L1" s="184"/>
      <c r="M1" s="184"/>
      <c r="N1" s="184"/>
      <c r="O1" s="184"/>
    </row>
    <row r="2" spans="1:32" ht="9.9499999999999993" customHeight="1" x14ac:dyDescent="0.2">
      <c r="A2" s="177"/>
      <c r="B2" s="177"/>
      <c r="C2" s="177"/>
      <c r="D2" s="184"/>
      <c r="E2" s="184"/>
      <c r="F2" s="184"/>
      <c r="G2" s="184"/>
      <c r="H2" s="184"/>
      <c r="I2" s="184"/>
      <c r="J2" s="184"/>
      <c r="K2" s="184"/>
      <c r="L2" s="184"/>
      <c r="M2" s="184"/>
      <c r="N2" s="184"/>
      <c r="O2" s="184"/>
    </row>
    <row r="3" spans="1:32" ht="9.9499999999999993" customHeight="1" x14ac:dyDescent="0.2">
      <c r="A3" s="177"/>
      <c r="B3" s="177"/>
      <c r="C3" s="177"/>
      <c r="D3" s="184" t="s">
        <v>94</v>
      </c>
      <c r="E3" s="184"/>
      <c r="F3" s="184"/>
      <c r="G3" s="184"/>
      <c r="H3" s="184"/>
      <c r="I3" s="184"/>
      <c r="J3" s="184"/>
      <c r="K3" s="184"/>
      <c r="L3" s="184"/>
      <c r="M3" s="184"/>
      <c r="N3" s="184"/>
      <c r="O3" s="184"/>
    </row>
    <row r="4" spans="1:32" ht="9.9499999999999993" customHeight="1" x14ac:dyDescent="0.2">
      <c r="A4" s="177"/>
      <c r="B4" s="177"/>
      <c r="C4" s="177"/>
      <c r="D4" s="184"/>
      <c r="E4" s="184"/>
      <c r="F4" s="184"/>
      <c r="G4" s="184"/>
      <c r="H4" s="184"/>
      <c r="I4" s="184"/>
      <c r="J4" s="184"/>
      <c r="K4" s="184"/>
      <c r="L4" s="184"/>
      <c r="M4" s="184"/>
      <c r="N4" s="184"/>
      <c r="O4" s="184"/>
    </row>
    <row r="5" spans="1:32" ht="9.9499999999999993" customHeight="1" x14ac:dyDescent="0.2">
      <c r="A5" s="177"/>
      <c r="B5" s="177"/>
      <c r="C5" s="177"/>
      <c r="D5" s="185" t="s">
        <v>42</v>
      </c>
      <c r="E5" s="185"/>
      <c r="F5" s="185"/>
      <c r="G5" s="185"/>
      <c r="H5" s="185"/>
      <c r="I5" s="185"/>
      <c r="J5" s="185"/>
      <c r="K5" s="185"/>
      <c r="L5" s="185"/>
      <c r="M5" s="185"/>
      <c r="N5" s="185"/>
      <c r="O5" s="185"/>
    </row>
    <row r="6" spans="1:32" ht="9.9499999999999993" customHeight="1" x14ac:dyDescent="0.2">
      <c r="A6" s="177"/>
      <c r="B6" s="177"/>
      <c r="C6" s="177"/>
      <c r="D6" s="185"/>
      <c r="E6" s="185"/>
      <c r="F6" s="185"/>
      <c r="G6" s="185"/>
      <c r="H6" s="185"/>
      <c r="I6" s="185"/>
      <c r="J6" s="185"/>
      <c r="K6" s="185"/>
      <c r="L6" s="185"/>
      <c r="M6" s="185"/>
      <c r="N6" s="185"/>
      <c r="O6" s="185"/>
    </row>
    <row r="7" spans="1:32" ht="9.9499999999999993" customHeight="1" thickBot="1" x14ac:dyDescent="0.25">
      <c r="A7" s="178" t="s">
        <v>37</v>
      </c>
      <c r="B7" s="178"/>
      <c r="C7" s="178"/>
      <c r="D7" s="25"/>
      <c r="E7" s="25"/>
      <c r="F7" s="25"/>
      <c r="G7" s="25"/>
      <c r="H7" s="25"/>
      <c r="I7" s="25"/>
      <c r="J7" s="25"/>
      <c r="K7" s="25"/>
      <c r="L7" s="25"/>
      <c r="M7" s="25"/>
      <c r="N7" s="25"/>
      <c r="O7" s="25"/>
      <c r="P7" s="1"/>
      <c r="Q7" s="1"/>
      <c r="R7" s="1"/>
      <c r="S7" s="1"/>
      <c r="T7" s="1"/>
      <c r="U7" s="1"/>
      <c r="V7" s="1"/>
      <c r="W7" s="1"/>
      <c r="X7" s="1"/>
      <c r="Y7" s="1"/>
      <c r="Z7" s="1"/>
      <c r="AA7" s="1"/>
      <c r="AB7" s="1"/>
      <c r="AC7" s="1"/>
      <c r="AD7" s="1"/>
      <c r="AE7" s="1"/>
      <c r="AF7" s="1"/>
    </row>
    <row r="8" spans="1:32" ht="21.75" thickTop="1" x14ac:dyDescent="0.35">
      <c r="A8" s="189" t="s">
        <v>38</v>
      </c>
      <c r="B8" s="190"/>
      <c r="C8" s="190"/>
      <c r="D8" s="190"/>
      <c r="E8" s="190"/>
      <c r="F8" s="190"/>
      <c r="G8" s="190"/>
      <c r="H8" s="190"/>
      <c r="I8" s="190"/>
      <c r="J8" s="190"/>
      <c r="K8" s="190"/>
      <c r="L8" s="190"/>
      <c r="M8" s="190"/>
      <c r="N8" s="190"/>
      <c r="O8" s="190"/>
    </row>
    <row r="9" spans="1:32" x14ac:dyDescent="0.2">
      <c r="A9" s="182" t="s">
        <v>153</v>
      </c>
      <c r="B9" s="182"/>
      <c r="C9" s="182"/>
      <c r="D9" s="182"/>
      <c r="E9" s="182"/>
      <c r="F9" s="182"/>
      <c r="G9" s="182"/>
      <c r="H9" s="182"/>
      <c r="I9" s="182"/>
      <c r="J9" s="182"/>
      <c r="K9" s="182"/>
      <c r="L9" s="182"/>
      <c r="M9" s="182"/>
      <c r="N9" s="182"/>
      <c r="O9" s="182"/>
    </row>
    <row r="10" spans="1:32" x14ac:dyDescent="0.2">
      <c r="A10" s="186" t="s">
        <v>154</v>
      </c>
      <c r="B10" s="182"/>
      <c r="C10" s="182"/>
      <c r="D10" s="182"/>
      <c r="E10" s="182"/>
      <c r="F10" s="182"/>
      <c r="G10" s="182"/>
      <c r="H10" s="182"/>
      <c r="I10" s="182"/>
      <c r="J10" s="182"/>
      <c r="K10" s="182"/>
      <c r="L10" s="182"/>
      <c r="M10" s="182"/>
      <c r="N10" s="182"/>
      <c r="O10" s="182"/>
    </row>
    <row r="11" spans="1:32" x14ac:dyDescent="0.2">
      <c r="A11" s="186" t="s">
        <v>39</v>
      </c>
      <c r="B11" s="182"/>
      <c r="C11" s="182"/>
      <c r="D11" s="182"/>
      <c r="E11" s="182"/>
      <c r="F11" s="182"/>
      <c r="G11" s="182"/>
      <c r="H11" s="182"/>
      <c r="I11" s="182"/>
      <c r="J11" s="182"/>
      <c r="K11" s="182"/>
      <c r="L11" s="182"/>
      <c r="M11" s="182"/>
      <c r="N11" s="182"/>
      <c r="O11" s="182"/>
    </row>
    <row r="12" spans="1:32" x14ac:dyDescent="0.2">
      <c r="A12" s="186" t="s">
        <v>40</v>
      </c>
      <c r="B12" s="182"/>
      <c r="C12" s="182"/>
      <c r="D12" s="182"/>
      <c r="E12" s="182"/>
      <c r="F12" s="182"/>
      <c r="G12" s="182"/>
      <c r="H12" s="182"/>
      <c r="I12" s="182"/>
      <c r="J12" s="182"/>
      <c r="K12" s="182"/>
      <c r="L12" s="182"/>
      <c r="M12" s="182"/>
      <c r="N12" s="182"/>
      <c r="O12" s="182"/>
    </row>
    <row r="13" spans="1:32" x14ac:dyDescent="0.2">
      <c r="A13" s="183"/>
      <c r="B13" s="183"/>
      <c r="C13" s="183"/>
      <c r="D13" s="183"/>
      <c r="E13" s="183"/>
      <c r="F13" s="183"/>
      <c r="G13" s="183"/>
      <c r="H13" s="183"/>
      <c r="I13" s="183"/>
      <c r="J13" s="183"/>
      <c r="K13" s="183"/>
      <c r="L13" s="183"/>
      <c r="M13" s="183"/>
      <c r="N13" s="183"/>
      <c r="O13" s="183"/>
    </row>
    <row r="14" spans="1:32" x14ac:dyDescent="0.2">
      <c r="A14" s="188" t="s">
        <v>156</v>
      </c>
      <c r="B14" s="188"/>
      <c r="C14" s="188"/>
      <c r="D14" s="188"/>
      <c r="E14" s="188"/>
      <c r="F14" s="188"/>
      <c r="G14" s="188"/>
      <c r="H14" s="188"/>
      <c r="I14" s="188"/>
      <c r="J14" s="188"/>
      <c r="K14" s="188"/>
      <c r="L14" s="188"/>
      <c r="M14" s="188"/>
      <c r="N14" s="188"/>
      <c r="O14" s="188"/>
    </row>
    <row r="15" spans="1:32" x14ac:dyDescent="0.2">
      <c r="A15" s="186" t="s">
        <v>56</v>
      </c>
      <c r="B15" s="182"/>
      <c r="C15" s="182"/>
      <c r="D15" s="182"/>
      <c r="E15" s="182"/>
      <c r="F15" s="182"/>
      <c r="G15" s="182"/>
      <c r="H15" s="182"/>
      <c r="I15" s="182"/>
      <c r="J15" s="182"/>
      <c r="K15" s="182"/>
      <c r="L15" s="182"/>
      <c r="M15" s="182"/>
      <c r="N15" s="182"/>
      <c r="O15" s="182"/>
    </row>
    <row r="16" spans="1:32" x14ac:dyDescent="0.2">
      <c r="A16" s="188" t="s">
        <v>155</v>
      </c>
      <c r="B16" s="188"/>
      <c r="C16" s="188"/>
      <c r="D16" s="188"/>
      <c r="E16" s="188"/>
      <c r="F16" s="188"/>
      <c r="G16" s="188"/>
      <c r="H16" s="188"/>
      <c r="I16" s="188"/>
      <c r="J16" s="188"/>
      <c r="K16" s="188"/>
      <c r="L16" s="188"/>
      <c r="M16" s="188"/>
      <c r="N16" s="188"/>
      <c r="O16" s="188"/>
    </row>
    <row r="17" spans="1:15" x14ac:dyDescent="0.2">
      <c r="A17" s="187" t="s">
        <v>104</v>
      </c>
      <c r="B17" s="187"/>
      <c r="C17" s="187"/>
      <c r="D17" s="187"/>
      <c r="E17" s="187"/>
      <c r="F17" s="187"/>
      <c r="G17" s="187"/>
      <c r="H17" s="187"/>
      <c r="I17" s="187"/>
      <c r="J17" s="187"/>
      <c r="K17" s="187"/>
      <c r="L17" s="187"/>
      <c r="M17" s="187"/>
      <c r="N17" s="187"/>
      <c r="O17" s="187"/>
    </row>
    <row r="18" spans="1:15" x14ac:dyDescent="0.2">
      <c r="A18" s="186" t="s">
        <v>151</v>
      </c>
      <c r="B18" s="187"/>
      <c r="C18" s="187"/>
      <c r="D18" s="187"/>
      <c r="E18" s="187"/>
      <c r="F18" s="187"/>
      <c r="G18" s="187"/>
      <c r="H18" s="187"/>
      <c r="I18" s="187"/>
      <c r="J18" s="187"/>
      <c r="K18" s="187"/>
      <c r="L18" s="187"/>
      <c r="M18" s="187"/>
      <c r="N18" s="187"/>
      <c r="O18" s="187"/>
    </row>
    <row r="19" spans="1:15" x14ac:dyDescent="0.2">
      <c r="A19" s="186"/>
      <c r="B19" s="186"/>
      <c r="C19" s="186"/>
      <c r="D19" s="186"/>
      <c r="E19" s="186"/>
      <c r="F19" s="186"/>
      <c r="G19" s="186"/>
      <c r="H19" s="186"/>
      <c r="I19" s="186"/>
      <c r="J19" s="186"/>
      <c r="K19" s="186"/>
      <c r="L19" s="186"/>
      <c r="M19" s="186"/>
      <c r="N19" s="186"/>
      <c r="O19" s="186"/>
    </row>
    <row r="20" spans="1:15" x14ac:dyDescent="0.2">
      <c r="A20" s="186" t="s">
        <v>152</v>
      </c>
      <c r="B20" s="182"/>
      <c r="C20" s="182"/>
      <c r="D20" s="182"/>
      <c r="E20" s="182"/>
      <c r="F20" s="182"/>
      <c r="G20" s="182"/>
      <c r="H20" s="182"/>
      <c r="I20" s="182"/>
      <c r="J20" s="182"/>
      <c r="K20" s="182"/>
      <c r="L20" s="182"/>
      <c r="M20" s="182"/>
      <c r="N20" s="182"/>
      <c r="O20" s="182"/>
    </row>
    <row r="21" spans="1:15" x14ac:dyDescent="0.2">
      <c r="A21" s="186" t="s">
        <v>134</v>
      </c>
      <c r="B21" s="182"/>
      <c r="C21" s="182"/>
      <c r="D21" s="182"/>
      <c r="E21" s="182"/>
      <c r="F21" s="182"/>
      <c r="G21" s="182"/>
      <c r="H21" s="182"/>
      <c r="I21" s="182"/>
      <c r="J21" s="182"/>
      <c r="K21" s="182"/>
      <c r="L21" s="182"/>
      <c r="M21" s="182"/>
      <c r="N21" s="182"/>
      <c r="O21" s="182"/>
    </row>
    <row r="22" spans="1:15" x14ac:dyDescent="0.2">
      <c r="A22" s="186" t="s">
        <v>52</v>
      </c>
      <c r="B22" s="182"/>
      <c r="C22" s="182"/>
      <c r="D22" s="182"/>
      <c r="E22" s="182"/>
      <c r="F22" s="182"/>
      <c r="G22" s="182"/>
      <c r="H22" s="182"/>
      <c r="I22" s="182"/>
      <c r="J22" s="182"/>
      <c r="K22" s="182"/>
      <c r="L22" s="182"/>
      <c r="M22" s="182"/>
      <c r="N22" s="182"/>
      <c r="O22" s="182"/>
    </row>
    <row r="23" spans="1:15" x14ac:dyDescent="0.2">
      <c r="A23" s="186" t="s">
        <v>53</v>
      </c>
      <c r="B23" s="182"/>
      <c r="C23" s="182"/>
      <c r="D23" s="182"/>
      <c r="E23" s="182"/>
      <c r="F23" s="182"/>
      <c r="G23" s="182"/>
      <c r="H23" s="182"/>
      <c r="I23" s="182"/>
      <c r="J23" s="182"/>
      <c r="K23" s="182"/>
      <c r="L23" s="182"/>
      <c r="M23" s="182"/>
      <c r="N23" s="182"/>
      <c r="O23" s="182"/>
    </row>
    <row r="24" spans="1:15" x14ac:dyDescent="0.2">
      <c r="A24" s="186"/>
      <c r="B24" s="182"/>
      <c r="C24" s="182"/>
      <c r="D24" s="182"/>
      <c r="E24" s="182"/>
      <c r="F24" s="182"/>
      <c r="G24" s="182"/>
      <c r="H24" s="182"/>
      <c r="I24" s="182"/>
      <c r="J24" s="182"/>
      <c r="K24" s="182"/>
      <c r="L24" s="182"/>
      <c r="M24" s="182"/>
      <c r="N24" s="182"/>
      <c r="O24" s="182"/>
    </row>
    <row r="25" spans="1:15" ht="21" x14ac:dyDescent="0.35">
      <c r="A25" s="193" t="s">
        <v>44</v>
      </c>
      <c r="B25" s="194"/>
      <c r="C25" s="194"/>
      <c r="D25" s="194"/>
      <c r="E25" s="194"/>
      <c r="F25" s="194"/>
      <c r="G25" s="194"/>
      <c r="H25" s="194"/>
      <c r="I25" s="194"/>
      <c r="J25" s="194"/>
      <c r="K25" s="194"/>
      <c r="L25" s="194"/>
      <c r="M25" s="194"/>
      <c r="N25" s="194"/>
      <c r="O25" s="194"/>
    </row>
    <row r="26" spans="1:15" x14ac:dyDescent="0.2">
      <c r="A26" s="183"/>
      <c r="B26" s="183"/>
      <c r="C26" s="183"/>
      <c r="D26" s="183"/>
      <c r="E26" s="183"/>
      <c r="F26" s="183"/>
      <c r="G26" s="183"/>
      <c r="H26" s="183"/>
      <c r="I26" s="183"/>
      <c r="J26" s="183"/>
      <c r="K26" s="183"/>
      <c r="L26" s="183"/>
      <c r="M26" s="183"/>
      <c r="N26" s="183"/>
      <c r="O26" s="183"/>
    </row>
    <row r="27" spans="1:15" ht="15" x14ac:dyDescent="0.25">
      <c r="A27" s="186" t="s">
        <v>46</v>
      </c>
      <c r="B27" s="182"/>
      <c r="C27" s="182"/>
      <c r="D27" s="182"/>
      <c r="E27" s="182"/>
      <c r="F27" s="182"/>
      <c r="G27" s="182"/>
      <c r="H27" s="182"/>
      <c r="I27" s="182"/>
      <c r="J27" s="182"/>
      <c r="K27" s="182"/>
      <c r="L27" s="182"/>
      <c r="M27" s="182"/>
      <c r="N27" s="182"/>
      <c r="O27" s="182"/>
    </row>
    <row r="28" spans="1:15" x14ac:dyDescent="0.2">
      <c r="A28" s="186" t="s">
        <v>45</v>
      </c>
      <c r="B28" s="182"/>
      <c r="C28" s="182"/>
      <c r="D28" s="182"/>
      <c r="E28" s="182"/>
      <c r="F28" s="182"/>
      <c r="G28" s="182"/>
      <c r="H28" s="182"/>
      <c r="I28" s="182"/>
      <c r="J28" s="182"/>
      <c r="K28" s="182"/>
      <c r="L28" s="182"/>
      <c r="M28" s="182"/>
      <c r="N28" s="182"/>
      <c r="O28" s="182"/>
    </row>
    <row r="29" spans="1:15" x14ac:dyDescent="0.2">
      <c r="A29" s="191"/>
      <c r="B29" s="195"/>
      <c r="C29" s="195"/>
      <c r="D29" s="195"/>
      <c r="E29" s="195"/>
      <c r="F29" s="195"/>
      <c r="G29" s="195"/>
      <c r="H29" s="195"/>
      <c r="I29" s="195"/>
      <c r="J29" s="195"/>
      <c r="K29" s="195"/>
      <c r="L29" s="195"/>
      <c r="M29" s="195"/>
      <c r="N29" s="195"/>
      <c r="O29" s="195"/>
    </row>
    <row r="30" spans="1:15" x14ac:dyDescent="0.2">
      <c r="A30" s="186" t="s">
        <v>157</v>
      </c>
      <c r="B30" s="182"/>
      <c r="C30" s="182"/>
      <c r="D30" s="182"/>
      <c r="E30" s="182"/>
      <c r="F30" s="182"/>
      <c r="G30" s="182"/>
      <c r="H30" s="182"/>
      <c r="I30" s="182"/>
      <c r="J30" s="182"/>
      <c r="K30" s="182"/>
      <c r="L30" s="182"/>
      <c r="M30" s="182"/>
      <c r="N30" s="182"/>
      <c r="O30" s="182"/>
    </row>
    <row r="31" spans="1:15" x14ac:dyDescent="0.2">
      <c r="A31" s="186" t="s">
        <v>81</v>
      </c>
      <c r="B31" s="182"/>
      <c r="C31" s="182"/>
      <c r="D31" s="182"/>
      <c r="E31" s="182"/>
      <c r="F31" s="182"/>
      <c r="G31" s="182"/>
      <c r="H31" s="182"/>
      <c r="I31" s="182"/>
      <c r="J31" s="182"/>
      <c r="K31" s="182"/>
      <c r="L31" s="182"/>
      <c r="M31" s="182"/>
      <c r="N31" s="182"/>
      <c r="O31" s="182"/>
    </row>
    <row r="32" spans="1:15" x14ac:dyDescent="0.2">
      <c r="A32" s="186" t="s">
        <v>82</v>
      </c>
      <c r="B32" s="182"/>
      <c r="C32" s="182"/>
      <c r="D32" s="182"/>
      <c r="E32" s="182"/>
      <c r="F32" s="182"/>
      <c r="G32" s="182"/>
      <c r="H32" s="182"/>
      <c r="I32" s="182"/>
      <c r="J32" s="182"/>
      <c r="K32" s="182"/>
      <c r="L32" s="182"/>
      <c r="M32" s="182"/>
      <c r="N32" s="182"/>
      <c r="O32" s="182"/>
    </row>
    <row r="33" spans="1:15" x14ac:dyDescent="0.2">
      <c r="A33" s="186" t="s">
        <v>83</v>
      </c>
      <c r="B33" s="182"/>
      <c r="C33" s="182"/>
      <c r="D33" s="182"/>
      <c r="E33" s="182"/>
      <c r="F33" s="182"/>
      <c r="G33" s="182"/>
      <c r="H33" s="182"/>
      <c r="I33" s="182"/>
      <c r="J33" s="182"/>
      <c r="K33" s="182"/>
      <c r="L33" s="182"/>
      <c r="M33" s="182"/>
      <c r="N33" s="182"/>
      <c r="O33" s="182"/>
    </row>
    <row r="34" spans="1:15" x14ac:dyDescent="0.2">
      <c r="A34" s="186" t="s">
        <v>128</v>
      </c>
      <c r="B34" s="182"/>
      <c r="C34" s="182"/>
      <c r="D34" s="182"/>
      <c r="E34" s="182"/>
      <c r="F34" s="182"/>
      <c r="G34" s="182"/>
      <c r="H34" s="182"/>
      <c r="I34" s="182"/>
      <c r="J34" s="182"/>
      <c r="K34" s="182"/>
      <c r="L34" s="182"/>
      <c r="M34" s="182"/>
      <c r="N34" s="182"/>
      <c r="O34" s="182"/>
    </row>
    <row r="35" spans="1:15" x14ac:dyDescent="0.2">
      <c r="A35" s="182" t="s">
        <v>113</v>
      </c>
      <c r="B35" s="182"/>
      <c r="C35" s="182"/>
      <c r="D35" s="182"/>
      <c r="E35" s="182"/>
      <c r="F35" s="182"/>
      <c r="G35" s="182"/>
      <c r="H35" s="182"/>
      <c r="I35" s="182"/>
      <c r="J35" s="182"/>
      <c r="K35" s="182"/>
      <c r="L35" s="182"/>
      <c r="M35" s="182"/>
      <c r="N35" s="182"/>
      <c r="O35" s="182"/>
    </row>
    <row r="36" spans="1:15" x14ac:dyDescent="0.2">
      <c r="A36" s="182" t="s">
        <v>114</v>
      </c>
      <c r="B36" s="182"/>
      <c r="C36" s="182"/>
      <c r="D36" s="182"/>
      <c r="E36" s="182"/>
      <c r="F36" s="182"/>
      <c r="G36" s="182"/>
      <c r="H36" s="182"/>
      <c r="I36" s="182"/>
      <c r="J36" s="182"/>
      <c r="K36" s="182"/>
      <c r="L36" s="182"/>
      <c r="M36" s="182"/>
      <c r="N36" s="182"/>
      <c r="O36" s="182"/>
    </row>
    <row r="37" spans="1:15" x14ac:dyDescent="0.2">
      <c r="A37" s="182" t="s">
        <v>115</v>
      </c>
      <c r="B37" s="182"/>
      <c r="C37" s="182"/>
      <c r="D37" s="182"/>
      <c r="E37" s="182"/>
      <c r="F37" s="182"/>
      <c r="G37" s="182"/>
      <c r="H37" s="182"/>
      <c r="I37" s="182"/>
      <c r="J37" s="182"/>
      <c r="K37" s="182"/>
      <c r="L37" s="182"/>
      <c r="M37" s="182"/>
      <c r="N37" s="182"/>
      <c r="O37" s="182"/>
    </row>
    <row r="38" spans="1:15" x14ac:dyDescent="0.2">
      <c r="A38" s="182" t="s">
        <v>116</v>
      </c>
      <c r="B38" s="182"/>
      <c r="C38" s="182"/>
      <c r="D38" s="182"/>
      <c r="E38" s="182"/>
      <c r="F38" s="182"/>
      <c r="G38" s="182"/>
      <c r="H38" s="182"/>
      <c r="I38" s="182"/>
      <c r="J38" s="182"/>
      <c r="K38" s="182"/>
      <c r="L38" s="182"/>
      <c r="M38" s="182"/>
      <c r="N38" s="182"/>
      <c r="O38" s="182"/>
    </row>
    <row r="39" spans="1:15" x14ac:dyDescent="0.2">
      <c r="A39" s="182"/>
      <c r="B39" s="182"/>
      <c r="C39" s="182"/>
      <c r="D39" s="182"/>
      <c r="E39" s="182"/>
      <c r="F39" s="182"/>
      <c r="G39" s="182"/>
      <c r="H39" s="182"/>
      <c r="I39" s="182"/>
      <c r="J39" s="182"/>
      <c r="K39" s="182"/>
      <c r="L39" s="182"/>
      <c r="M39" s="182"/>
      <c r="N39" s="182"/>
      <c r="O39" s="182"/>
    </row>
    <row r="40" spans="1:15" x14ac:dyDescent="0.2">
      <c r="A40" s="191" t="s">
        <v>124</v>
      </c>
      <c r="B40" s="191"/>
      <c r="C40" s="191"/>
      <c r="D40" s="191"/>
      <c r="E40" s="191"/>
      <c r="F40" s="191"/>
      <c r="G40" s="191"/>
      <c r="H40" s="191"/>
      <c r="I40" s="191"/>
      <c r="J40" s="191"/>
      <c r="K40" s="191"/>
      <c r="L40" s="191"/>
      <c r="M40" s="191"/>
      <c r="N40" s="191"/>
      <c r="O40" s="191"/>
    </row>
    <row r="41" spans="1:15" x14ac:dyDescent="0.2">
      <c r="A41" s="182" t="s">
        <v>117</v>
      </c>
      <c r="B41" s="182"/>
      <c r="C41" s="182"/>
      <c r="D41" s="182"/>
      <c r="E41" s="182"/>
      <c r="F41" s="182"/>
      <c r="G41" s="182"/>
      <c r="H41" s="182"/>
      <c r="I41" s="182"/>
      <c r="J41" s="182"/>
      <c r="K41" s="182"/>
      <c r="L41" s="182"/>
      <c r="M41" s="182"/>
      <c r="N41" s="182"/>
      <c r="O41" s="182"/>
    </row>
    <row r="42" spans="1:15" x14ac:dyDescent="0.2">
      <c r="A42" s="192" t="s">
        <v>118</v>
      </c>
      <c r="B42" s="182"/>
      <c r="C42" s="182"/>
      <c r="D42" s="182"/>
      <c r="E42" s="182"/>
      <c r="F42" s="182"/>
      <c r="G42" s="182"/>
      <c r="H42" s="182"/>
      <c r="I42" s="182"/>
      <c r="J42" s="182"/>
      <c r="K42" s="182"/>
      <c r="L42" s="182"/>
      <c r="M42" s="182"/>
      <c r="N42" s="182"/>
      <c r="O42" s="182"/>
    </row>
    <row r="43" spans="1:15" x14ac:dyDescent="0.2">
      <c r="A43" s="182" t="s">
        <v>119</v>
      </c>
      <c r="B43" s="182"/>
      <c r="C43" s="182"/>
      <c r="D43" s="182"/>
      <c r="E43" s="182"/>
      <c r="F43" s="182"/>
      <c r="G43" s="182"/>
      <c r="H43" s="182"/>
      <c r="I43" s="182"/>
      <c r="J43" s="182"/>
      <c r="K43" s="182"/>
      <c r="L43" s="182"/>
      <c r="M43" s="182"/>
      <c r="N43" s="182"/>
      <c r="O43" s="182"/>
    </row>
    <row r="44" spans="1:15" x14ac:dyDescent="0.2">
      <c r="A44" s="182" t="s">
        <v>121</v>
      </c>
      <c r="B44" s="182"/>
      <c r="C44" s="182"/>
      <c r="D44" s="182"/>
      <c r="E44" s="182"/>
      <c r="F44" s="182"/>
      <c r="G44" s="182"/>
      <c r="H44" s="182"/>
      <c r="I44" s="182"/>
      <c r="J44" s="182"/>
      <c r="K44" s="182"/>
      <c r="L44" s="182"/>
      <c r="M44" s="182"/>
      <c r="N44" s="182"/>
      <c r="O44" s="182"/>
    </row>
    <row r="45" spans="1:15" x14ac:dyDescent="0.2">
      <c r="A45" s="182" t="s">
        <v>122</v>
      </c>
      <c r="B45" s="182"/>
      <c r="C45" s="182"/>
      <c r="D45" s="182"/>
      <c r="E45" s="182"/>
      <c r="F45" s="182"/>
      <c r="G45" s="182"/>
      <c r="H45" s="182"/>
      <c r="I45" s="182"/>
      <c r="J45" s="182"/>
      <c r="K45" s="182"/>
      <c r="L45" s="182"/>
      <c r="M45" s="182"/>
      <c r="N45" s="182"/>
      <c r="O45" s="182"/>
    </row>
    <row r="46" spans="1:15" x14ac:dyDescent="0.2">
      <c r="A46" s="182" t="s">
        <v>123</v>
      </c>
      <c r="B46" s="182"/>
      <c r="C46" s="182"/>
      <c r="D46" s="182"/>
      <c r="E46" s="182"/>
      <c r="F46" s="182"/>
      <c r="G46" s="182"/>
      <c r="H46" s="182"/>
      <c r="I46" s="182"/>
      <c r="J46" s="182"/>
      <c r="K46" s="182"/>
      <c r="L46" s="182"/>
      <c r="M46" s="182"/>
      <c r="N46" s="182"/>
      <c r="O46" s="182"/>
    </row>
    <row r="47" spans="1:15" x14ac:dyDescent="0.2">
      <c r="A47" s="182"/>
      <c r="B47" s="182"/>
      <c r="C47" s="182"/>
      <c r="D47" s="182"/>
      <c r="E47" s="182"/>
      <c r="F47" s="182"/>
      <c r="G47" s="182"/>
      <c r="H47" s="182"/>
      <c r="I47" s="182"/>
      <c r="J47" s="182"/>
      <c r="K47" s="182"/>
      <c r="L47" s="182"/>
      <c r="M47" s="182"/>
      <c r="N47" s="182"/>
      <c r="O47" s="182"/>
    </row>
    <row r="48" spans="1:15" x14ac:dyDescent="0.2">
      <c r="A48" s="191" t="s">
        <v>125</v>
      </c>
      <c r="B48" s="191"/>
      <c r="C48" s="191"/>
      <c r="D48" s="191"/>
      <c r="E48" s="191"/>
      <c r="F48" s="191"/>
      <c r="G48" s="191"/>
      <c r="H48" s="191"/>
      <c r="I48" s="191"/>
      <c r="J48" s="191"/>
      <c r="K48" s="191"/>
      <c r="L48" s="191"/>
      <c r="M48" s="191"/>
      <c r="N48" s="191"/>
      <c r="O48" s="191"/>
    </row>
    <row r="49" spans="1:15" x14ac:dyDescent="0.2">
      <c r="A49" s="186" t="s">
        <v>130</v>
      </c>
      <c r="B49" s="182"/>
      <c r="C49" s="182"/>
      <c r="D49" s="182"/>
      <c r="E49" s="182"/>
      <c r="F49" s="182"/>
      <c r="G49" s="182"/>
      <c r="H49" s="182"/>
      <c r="I49" s="182"/>
      <c r="J49" s="182"/>
      <c r="K49" s="182"/>
      <c r="L49" s="182"/>
      <c r="M49" s="182"/>
      <c r="N49" s="182"/>
      <c r="O49" s="182"/>
    </row>
    <row r="50" spans="1:15" x14ac:dyDescent="0.2">
      <c r="A50" s="186" t="s">
        <v>131</v>
      </c>
      <c r="B50" s="182"/>
      <c r="C50" s="182"/>
      <c r="D50" s="182"/>
      <c r="E50" s="182"/>
      <c r="F50" s="182"/>
      <c r="G50" s="182"/>
      <c r="H50" s="182"/>
      <c r="I50" s="182"/>
      <c r="J50" s="182"/>
      <c r="K50" s="182"/>
      <c r="L50" s="182"/>
      <c r="M50" s="182"/>
      <c r="N50" s="182"/>
      <c r="O50" s="182"/>
    </row>
    <row r="51" spans="1:15" x14ac:dyDescent="0.2">
      <c r="A51" s="186" t="s">
        <v>132</v>
      </c>
      <c r="B51" s="182"/>
      <c r="C51" s="182"/>
      <c r="D51" s="182"/>
      <c r="E51" s="182"/>
      <c r="F51" s="182"/>
      <c r="G51" s="182"/>
      <c r="H51" s="182"/>
      <c r="I51" s="182"/>
      <c r="J51" s="182"/>
      <c r="K51" s="182"/>
      <c r="L51" s="182"/>
      <c r="M51" s="182"/>
      <c r="N51" s="182"/>
      <c r="O51" s="182"/>
    </row>
    <row r="52" spans="1:15" x14ac:dyDescent="0.2">
      <c r="A52" s="186" t="s">
        <v>133</v>
      </c>
      <c r="B52" s="182"/>
      <c r="C52" s="182"/>
      <c r="D52" s="182"/>
      <c r="E52" s="182"/>
      <c r="F52" s="182"/>
      <c r="G52" s="182"/>
      <c r="H52" s="182"/>
      <c r="I52" s="182"/>
      <c r="J52" s="182"/>
      <c r="K52" s="182"/>
      <c r="L52" s="182"/>
      <c r="M52" s="182"/>
      <c r="N52" s="182"/>
      <c r="O52" s="182"/>
    </row>
    <row r="53" spans="1:15" x14ac:dyDescent="0.2">
      <c r="A53" s="182"/>
      <c r="B53" s="182"/>
      <c r="C53" s="182"/>
      <c r="D53" s="182"/>
      <c r="E53" s="182"/>
      <c r="F53" s="182"/>
      <c r="G53" s="182"/>
      <c r="H53" s="182"/>
      <c r="I53" s="182"/>
      <c r="J53" s="182"/>
      <c r="K53" s="182"/>
      <c r="L53" s="182"/>
      <c r="M53" s="182"/>
      <c r="N53" s="182"/>
      <c r="O53" s="182"/>
    </row>
    <row r="54" spans="1:15" x14ac:dyDescent="0.2">
      <c r="A54" s="191" t="s">
        <v>136</v>
      </c>
      <c r="B54" s="191"/>
      <c r="C54" s="191"/>
      <c r="D54" s="191"/>
      <c r="E54" s="191"/>
      <c r="F54" s="191"/>
      <c r="G54" s="191"/>
      <c r="H54" s="191"/>
      <c r="I54" s="191"/>
      <c r="J54" s="191"/>
      <c r="K54" s="191"/>
      <c r="L54" s="191"/>
      <c r="M54" s="191"/>
      <c r="N54" s="191"/>
      <c r="O54" s="191"/>
    </row>
    <row r="55" spans="1:15" x14ac:dyDescent="0.2">
      <c r="A55" s="182"/>
      <c r="B55" s="182"/>
      <c r="C55" s="182"/>
      <c r="D55" s="182"/>
      <c r="E55" s="182"/>
      <c r="F55" s="182"/>
      <c r="G55" s="182"/>
      <c r="H55" s="182"/>
      <c r="I55" s="182"/>
      <c r="J55" s="182"/>
      <c r="K55" s="182"/>
      <c r="L55" s="182"/>
      <c r="M55" s="182"/>
      <c r="N55" s="182"/>
      <c r="O55" s="182"/>
    </row>
    <row r="56" spans="1:15" x14ac:dyDescent="0.2">
      <c r="A56" s="182"/>
      <c r="B56" s="182"/>
      <c r="C56" s="182"/>
      <c r="D56" s="182"/>
      <c r="E56" s="182"/>
      <c r="F56" s="182"/>
      <c r="G56" s="182"/>
      <c r="H56" s="182"/>
      <c r="I56" s="182"/>
      <c r="J56" s="182"/>
      <c r="K56" s="182"/>
      <c r="L56" s="182"/>
      <c r="M56" s="182"/>
      <c r="N56" s="182"/>
      <c r="O56" s="182"/>
    </row>
    <row r="57" spans="1:15" x14ac:dyDescent="0.2">
      <c r="A57" s="182"/>
      <c r="B57" s="182"/>
      <c r="C57" s="182"/>
      <c r="D57" s="182"/>
      <c r="E57" s="182"/>
      <c r="F57" s="182"/>
      <c r="G57" s="182"/>
      <c r="H57" s="182"/>
      <c r="I57" s="182"/>
      <c r="J57" s="182"/>
      <c r="K57" s="182"/>
      <c r="L57" s="182"/>
      <c r="M57" s="182"/>
      <c r="N57" s="182"/>
      <c r="O57" s="182"/>
    </row>
    <row r="58" spans="1:15" x14ac:dyDescent="0.2">
      <c r="A58" s="182"/>
      <c r="B58" s="182"/>
      <c r="C58" s="182"/>
      <c r="D58" s="182"/>
      <c r="E58" s="182"/>
      <c r="F58" s="182"/>
      <c r="G58" s="182"/>
      <c r="H58" s="182"/>
      <c r="I58" s="182"/>
      <c r="J58" s="182"/>
      <c r="K58" s="182"/>
      <c r="L58" s="182"/>
      <c r="M58" s="182"/>
      <c r="N58" s="182"/>
      <c r="O58" s="182"/>
    </row>
    <row r="59" spans="1:15" x14ac:dyDescent="0.2">
      <c r="A59" s="183"/>
      <c r="B59" s="183"/>
      <c r="C59" s="183"/>
      <c r="D59" s="183"/>
      <c r="E59" s="183"/>
      <c r="F59" s="183"/>
      <c r="G59" s="183"/>
      <c r="H59" s="183"/>
      <c r="I59" s="183"/>
      <c r="J59" s="183"/>
      <c r="K59" s="183"/>
      <c r="L59" s="183"/>
      <c r="M59" s="183"/>
      <c r="N59" s="183"/>
      <c r="O59" s="183"/>
    </row>
    <row r="60" spans="1:15" x14ac:dyDescent="0.2">
      <c r="A60" s="183"/>
      <c r="B60" s="183"/>
      <c r="C60" s="183"/>
      <c r="D60" s="183"/>
      <c r="E60" s="183"/>
      <c r="F60" s="183"/>
      <c r="G60" s="183"/>
      <c r="H60" s="183"/>
      <c r="I60" s="183"/>
      <c r="J60" s="183"/>
      <c r="K60" s="183"/>
      <c r="L60" s="183"/>
      <c r="M60" s="183"/>
      <c r="N60" s="183"/>
      <c r="O60" s="183"/>
    </row>
    <row r="61" spans="1:15" x14ac:dyDescent="0.2">
      <c r="A61" s="183"/>
      <c r="B61" s="183"/>
      <c r="C61" s="183"/>
      <c r="D61" s="183"/>
      <c r="E61" s="183"/>
      <c r="F61" s="183"/>
      <c r="G61" s="183"/>
      <c r="H61" s="183"/>
      <c r="I61" s="183"/>
      <c r="J61" s="183"/>
      <c r="K61" s="183"/>
      <c r="L61" s="183"/>
      <c r="M61" s="183"/>
      <c r="N61" s="183"/>
      <c r="O61" s="183"/>
    </row>
    <row r="62" spans="1:15" x14ac:dyDescent="0.2">
      <c r="A62" s="183"/>
      <c r="B62" s="183"/>
      <c r="C62" s="183"/>
      <c r="D62" s="183"/>
      <c r="E62" s="183"/>
      <c r="F62" s="183"/>
      <c r="G62" s="183"/>
      <c r="H62" s="183"/>
      <c r="I62" s="183"/>
      <c r="J62" s="183"/>
      <c r="K62" s="183"/>
      <c r="L62" s="183"/>
      <c r="M62" s="183"/>
      <c r="N62" s="183"/>
      <c r="O62" s="183"/>
    </row>
  </sheetData>
  <mergeCells count="59">
    <mergeCell ref="A29:O29"/>
    <mergeCell ref="A30:O30"/>
    <mergeCell ref="A20:O20"/>
    <mergeCell ref="A22:O22"/>
    <mergeCell ref="A23:O23"/>
    <mergeCell ref="A24:O24"/>
    <mergeCell ref="A45:O45"/>
    <mergeCell ref="A36:O36"/>
    <mergeCell ref="A37:O37"/>
    <mergeCell ref="A18:O18"/>
    <mergeCell ref="A19:O19"/>
    <mergeCell ref="A38:O38"/>
    <mergeCell ref="A31:O31"/>
    <mergeCell ref="A32:O32"/>
    <mergeCell ref="A33:O33"/>
    <mergeCell ref="A34:O34"/>
    <mergeCell ref="A35:O35"/>
    <mergeCell ref="A25:O25"/>
    <mergeCell ref="A26:O26"/>
    <mergeCell ref="A27:O27"/>
    <mergeCell ref="A28:O28"/>
    <mergeCell ref="A41:O41"/>
    <mergeCell ref="A42:O42"/>
    <mergeCell ref="A43:O43"/>
    <mergeCell ref="A44:O44"/>
    <mergeCell ref="A39:O39"/>
    <mergeCell ref="A40:O40"/>
    <mergeCell ref="A57:O57"/>
    <mergeCell ref="A46:O46"/>
    <mergeCell ref="A47:O47"/>
    <mergeCell ref="A48:O48"/>
    <mergeCell ref="A49:O49"/>
    <mergeCell ref="A50:O50"/>
    <mergeCell ref="A51:O51"/>
    <mergeCell ref="A52:O52"/>
    <mergeCell ref="A53:O53"/>
    <mergeCell ref="A54:O54"/>
    <mergeCell ref="A55:O55"/>
    <mergeCell ref="A56:O56"/>
    <mergeCell ref="A1:C7"/>
    <mergeCell ref="D1:O2"/>
    <mergeCell ref="D3:O4"/>
    <mergeCell ref="D5:O6"/>
    <mergeCell ref="A21:O21"/>
    <mergeCell ref="A17:O17"/>
    <mergeCell ref="A12:O12"/>
    <mergeCell ref="A14:O14"/>
    <mergeCell ref="A15:O15"/>
    <mergeCell ref="A16:O16"/>
    <mergeCell ref="A8:O8"/>
    <mergeCell ref="A9:O9"/>
    <mergeCell ref="A10:O10"/>
    <mergeCell ref="A11:O11"/>
    <mergeCell ref="A13:O13"/>
    <mergeCell ref="A58:O58"/>
    <mergeCell ref="A59:O59"/>
    <mergeCell ref="A60:O60"/>
    <mergeCell ref="A61:O61"/>
    <mergeCell ref="A62:O62"/>
  </mergeCells>
  <pageMargins left="0.7" right="0.7" top="0.75" bottom="0.75" header="0.3" footer="0.3"/>
  <pageSetup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31"/>
  <sheetViews>
    <sheetView topLeftCell="M1" zoomScale="80" zoomScaleNormal="80" workbookViewId="0">
      <selection activeCell="A14" sqref="A14:A17"/>
    </sheetView>
  </sheetViews>
  <sheetFormatPr baseColWidth="10" defaultRowHeight="12.75" x14ac:dyDescent="0.2"/>
  <cols>
    <col min="1" max="3" width="16.5703125" customWidth="1"/>
    <col min="4" max="4" width="18" customWidth="1"/>
    <col min="5" max="5" width="6.28515625" bestFit="1" customWidth="1"/>
    <col min="6" max="6" width="38.5703125" customWidth="1"/>
    <col min="11" max="11" width="20.140625" customWidth="1"/>
    <col min="12" max="12" width="23.85546875" customWidth="1"/>
    <col min="13" max="13" width="18.28515625" customWidth="1"/>
    <col min="14" max="14" width="19.42578125" customWidth="1"/>
    <col min="16" max="16" width="15.42578125" customWidth="1"/>
    <col min="23" max="23" width="15.140625" customWidth="1"/>
    <col min="24" max="24" width="58.7109375" customWidth="1"/>
  </cols>
  <sheetData>
    <row r="1" spans="1:25"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c r="Y1" s="48"/>
    </row>
    <row r="2" spans="1:25"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c r="Y2" s="48"/>
    </row>
    <row r="3" spans="1:25" x14ac:dyDescent="0.2">
      <c r="A3" s="124"/>
      <c r="B3" s="124"/>
      <c r="C3" s="124"/>
      <c r="D3" s="123" t="s">
        <v>158</v>
      </c>
      <c r="E3" s="123"/>
      <c r="F3" s="123"/>
      <c r="G3" s="123"/>
      <c r="H3" s="123"/>
      <c r="I3" s="123"/>
      <c r="J3" s="123"/>
      <c r="K3" s="123"/>
      <c r="L3" s="123"/>
      <c r="M3" s="123"/>
      <c r="N3" s="123"/>
      <c r="O3" s="123"/>
      <c r="P3" s="123"/>
      <c r="Q3" s="123"/>
      <c r="R3" s="123"/>
      <c r="S3" s="123"/>
      <c r="T3" s="123"/>
      <c r="U3" s="123"/>
      <c r="V3" s="123"/>
      <c r="W3" s="123"/>
      <c r="X3" s="123"/>
      <c r="Y3" s="48"/>
    </row>
    <row r="4" spans="1:25"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c r="Y4" s="48"/>
    </row>
    <row r="5" spans="1:25" x14ac:dyDescent="0.2">
      <c r="A5" s="124"/>
      <c r="B5" s="124"/>
      <c r="C5" s="124"/>
      <c r="D5" s="126" t="s">
        <v>441</v>
      </c>
      <c r="E5" s="126"/>
      <c r="F5" s="126"/>
      <c r="G5" s="126"/>
      <c r="H5" s="126"/>
      <c r="I5" s="126"/>
      <c r="J5" s="126"/>
      <c r="K5" s="126"/>
      <c r="L5" s="126"/>
      <c r="M5" s="126"/>
      <c r="N5" s="126"/>
      <c r="O5" s="126"/>
      <c r="P5" s="126"/>
      <c r="Q5" s="126"/>
      <c r="R5" s="126"/>
      <c r="S5" s="126"/>
      <c r="T5" s="126"/>
      <c r="U5" s="126"/>
      <c r="V5" s="126"/>
      <c r="W5" s="126"/>
      <c r="X5" s="126"/>
      <c r="Y5" s="48"/>
    </row>
    <row r="6" spans="1:25"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c r="Y6" s="48"/>
    </row>
    <row r="7" spans="1:25" ht="13.5" thickBot="1" x14ac:dyDescent="0.25">
      <c r="A7" s="125"/>
      <c r="B7" s="125"/>
      <c r="C7" s="125"/>
      <c r="D7" s="49"/>
      <c r="E7" s="49"/>
      <c r="F7" s="49"/>
      <c r="G7" s="49"/>
      <c r="H7" s="49"/>
      <c r="I7" s="49"/>
      <c r="J7" s="49"/>
      <c r="K7" s="49"/>
      <c r="L7" s="49"/>
      <c r="M7" s="49"/>
      <c r="N7" s="49"/>
      <c r="O7" s="49"/>
      <c r="P7" s="49"/>
      <c r="Q7" s="49"/>
      <c r="R7" s="49"/>
      <c r="S7" s="49"/>
      <c r="T7" s="49"/>
      <c r="U7" s="49"/>
      <c r="V7" s="49"/>
      <c r="W7" s="49"/>
      <c r="X7" s="49"/>
      <c r="Y7" s="50"/>
    </row>
    <row r="8" spans="1:25" ht="13.5" thickTop="1" x14ac:dyDescent="0.2">
      <c r="A8" s="51"/>
      <c r="B8" s="51"/>
      <c r="C8" s="51"/>
      <c r="D8" s="52"/>
      <c r="E8" s="50"/>
      <c r="F8" s="50"/>
      <c r="G8" s="50"/>
      <c r="H8" s="50"/>
      <c r="I8" s="50"/>
      <c r="J8" s="50"/>
      <c r="K8" s="50"/>
      <c r="L8" s="50"/>
      <c r="M8" s="50"/>
      <c r="N8" s="50"/>
      <c r="O8" s="50"/>
      <c r="P8" s="50"/>
      <c r="Q8" s="50"/>
      <c r="R8" s="50"/>
      <c r="S8" s="50"/>
      <c r="T8" s="50"/>
      <c r="U8" s="50"/>
      <c r="V8" s="50"/>
      <c r="W8" s="50"/>
      <c r="X8" s="50"/>
      <c r="Y8" s="50"/>
    </row>
    <row r="9" spans="1:25"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5" ht="24" customHeight="1"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5" x14ac:dyDescent="0.2">
      <c r="A11" s="137" t="s">
        <v>35</v>
      </c>
      <c r="B11" s="136" t="s">
        <v>36</v>
      </c>
      <c r="C11" s="136" t="s">
        <v>29</v>
      </c>
      <c r="D11" s="117" t="s">
        <v>41</v>
      </c>
      <c r="E11" s="117" t="s">
        <v>0</v>
      </c>
      <c r="F11" s="117" t="s">
        <v>4</v>
      </c>
      <c r="G11" s="117" t="s">
        <v>11</v>
      </c>
      <c r="H11" s="117" t="s">
        <v>126</v>
      </c>
      <c r="I11" s="117" t="s">
        <v>107</v>
      </c>
      <c r="J11" s="117" t="s">
        <v>108</v>
      </c>
      <c r="K11" s="117" t="s">
        <v>511</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5" ht="24" x14ac:dyDescent="0.2">
      <c r="A12" s="137"/>
      <c r="B12" s="136"/>
      <c r="C12" s="136"/>
      <c r="D12" s="117"/>
      <c r="E12" s="117"/>
      <c r="F12" s="117"/>
      <c r="G12" s="117"/>
      <c r="H12" s="117"/>
      <c r="I12" s="117"/>
      <c r="J12" s="117"/>
      <c r="K12" s="117"/>
      <c r="L12" s="117"/>
      <c r="M12" s="118"/>
      <c r="N12" s="118"/>
      <c r="O12" s="118"/>
      <c r="P12" s="118"/>
      <c r="Q12" s="118"/>
      <c r="R12" s="94" t="s">
        <v>32</v>
      </c>
      <c r="S12" s="94" t="s">
        <v>33</v>
      </c>
      <c r="T12" s="119"/>
      <c r="U12" s="119"/>
      <c r="V12" s="138"/>
      <c r="W12" s="138"/>
      <c r="X12" s="139"/>
    </row>
    <row r="13" spans="1:25" ht="18" x14ac:dyDescent="0.25">
      <c r="A13" s="140" t="s">
        <v>149</v>
      </c>
      <c r="B13" s="140"/>
      <c r="C13" s="140"/>
      <c r="D13" s="140"/>
      <c r="E13" s="134" t="s">
        <v>76</v>
      </c>
      <c r="F13" s="135"/>
      <c r="G13" s="63"/>
      <c r="H13" s="61">
        <f>+H14+H18+H26</f>
        <v>24</v>
      </c>
      <c r="I13" s="64"/>
      <c r="J13" s="64"/>
      <c r="K13" s="197">
        <f>+K14+K18+K26</f>
        <v>1748908658</v>
      </c>
      <c r="L13" s="197">
        <f>+L14+L18+L26</f>
        <v>400000000</v>
      </c>
      <c r="M13" s="61">
        <f>+M14+M18+M26</f>
        <v>9</v>
      </c>
      <c r="N13" s="67">
        <f>+N14+N18+N26</f>
        <v>575526345</v>
      </c>
      <c r="O13" s="67">
        <f>+O14+O18+O26</f>
        <v>0</v>
      </c>
      <c r="P13" s="66" t="s">
        <v>5</v>
      </c>
      <c r="Q13" s="68"/>
      <c r="R13" s="69"/>
      <c r="S13" s="69"/>
      <c r="T13" s="61">
        <f>+J13-Q13</f>
        <v>0</v>
      </c>
      <c r="U13" s="61">
        <f>+(U14+U18+U26+U28+U30+U32)/6</f>
        <v>0.24834656084656084</v>
      </c>
      <c r="V13" s="61" t="e">
        <f>+(V14+V18+V26+V28+V30+V32)/6</f>
        <v>#DIV/0!</v>
      </c>
      <c r="W13" s="61">
        <f>+(W14+W18+W26+W28+W30+W32)/6</f>
        <v>0.569333350842674</v>
      </c>
      <c r="X13" s="198" t="s">
        <v>512</v>
      </c>
      <c r="Y13" s="24"/>
    </row>
    <row r="14" spans="1:25" ht="72" x14ac:dyDescent="0.2">
      <c r="A14" s="165" t="s">
        <v>442</v>
      </c>
      <c r="B14" s="165" t="s">
        <v>443</v>
      </c>
      <c r="C14" s="165" t="s">
        <v>444</v>
      </c>
      <c r="D14" s="165" t="s">
        <v>445</v>
      </c>
      <c r="E14" s="43">
        <v>1</v>
      </c>
      <c r="F14" s="26" t="s">
        <v>513</v>
      </c>
      <c r="G14" s="26"/>
      <c r="H14" s="61">
        <f>SUM(H15:H17)</f>
        <v>9</v>
      </c>
      <c r="I14" s="27" t="s">
        <v>514</v>
      </c>
      <c r="J14" s="27">
        <v>9</v>
      </c>
      <c r="K14" s="28">
        <v>249999896</v>
      </c>
      <c r="L14" s="28">
        <v>400000000</v>
      </c>
      <c r="M14" s="61">
        <f>SUM(M15:M17)</f>
        <v>2</v>
      </c>
      <c r="N14" s="28">
        <v>103999983</v>
      </c>
      <c r="O14" s="29"/>
      <c r="P14" s="30" t="s">
        <v>515</v>
      </c>
      <c r="Q14" s="31">
        <v>9</v>
      </c>
      <c r="R14" s="32">
        <v>43804</v>
      </c>
      <c r="S14" s="32">
        <v>44196</v>
      </c>
      <c r="T14" s="61">
        <f>+J14-Q14</f>
        <v>0</v>
      </c>
      <c r="U14" s="62">
        <f>+M14/H14</f>
        <v>0.22222222222222221</v>
      </c>
      <c r="V14" s="62">
        <f>+Q14/J14</f>
        <v>1</v>
      </c>
      <c r="W14" s="62">
        <f>+N14/K14</f>
        <v>0.41600010505604368</v>
      </c>
      <c r="X14" s="199"/>
    </row>
    <row r="15" spans="1:25" ht="60" x14ac:dyDescent="0.2">
      <c r="A15" s="166"/>
      <c r="B15" s="166"/>
      <c r="C15" s="166"/>
      <c r="D15" s="166"/>
      <c r="E15" s="44" t="s">
        <v>31</v>
      </c>
      <c r="F15" s="73" t="s">
        <v>516</v>
      </c>
      <c r="G15" s="34" t="s">
        <v>145</v>
      </c>
      <c r="H15" s="35">
        <v>4</v>
      </c>
      <c r="I15" s="78" t="s">
        <v>517</v>
      </c>
      <c r="J15" s="200" t="s">
        <v>28</v>
      </c>
      <c r="K15" s="156"/>
      <c r="L15" s="157"/>
      <c r="M15" s="36">
        <v>2</v>
      </c>
      <c r="N15" s="153" t="s">
        <v>28</v>
      </c>
      <c r="O15" s="156"/>
      <c r="P15" s="156"/>
      <c r="Q15" s="156"/>
      <c r="R15" s="156"/>
      <c r="S15" s="156"/>
      <c r="T15" s="156"/>
      <c r="U15" s="156"/>
      <c r="V15" s="156"/>
      <c r="W15" s="157"/>
      <c r="X15" s="199"/>
    </row>
    <row r="16" spans="1:25" ht="36" x14ac:dyDescent="0.2">
      <c r="A16" s="166"/>
      <c r="B16" s="166"/>
      <c r="C16" s="166"/>
      <c r="D16" s="166"/>
      <c r="E16" s="44" t="s">
        <v>26</v>
      </c>
      <c r="F16" s="74" t="s">
        <v>518</v>
      </c>
      <c r="G16" s="34" t="s">
        <v>145</v>
      </c>
      <c r="H16" s="35">
        <v>4</v>
      </c>
      <c r="I16" s="78" t="s">
        <v>517</v>
      </c>
      <c r="J16" s="201"/>
      <c r="K16" s="158"/>
      <c r="L16" s="159"/>
      <c r="M16" s="36">
        <v>0</v>
      </c>
      <c r="N16" s="154"/>
      <c r="O16" s="158"/>
      <c r="P16" s="158"/>
      <c r="Q16" s="158"/>
      <c r="R16" s="158"/>
      <c r="S16" s="158"/>
      <c r="T16" s="158"/>
      <c r="U16" s="158"/>
      <c r="V16" s="158"/>
      <c r="W16" s="159"/>
      <c r="X16" s="199"/>
    </row>
    <row r="17" spans="1:24" ht="36" x14ac:dyDescent="0.2">
      <c r="A17" s="166"/>
      <c r="B17" s="166"/>
      <c r="C17" s="166"/>
      <c r="D17" s="166"/>
      <c r="E17" s="44" t="s">
        <v>27</v>
      </c>
      <c r="F17" s="74" t="s">
        <v>519</v>
      </c>
      <c r="G17" s="34" t="s">
        <v>145</v>
      </c>
      <c r="H17" s="35">
        <v>1</v>
      </c>
      <c r="I17" s="78" t="s">
        <v>517</v>
      </c>
      <c r="J17" s="201"/>
      <c r="K17" s="158"/>
      <c r="L17" s="159"/>
      <c r="M17" s="36">
        <v>0</v>
      </c>
      <c r="N17" s="154"/>
      <c r="O17" s="158"/>
      <c r="P17" s="158"/>
      <c r="Q17" s="158"/>
      <c r="R17" s="158"/>
      <c r="S17" s="158"/>
      <c r="T17" s="158"/>
      <c r="U17" s="158"/>
      <c r="V17" s="158"/>
      <c r="W17" s="159"/>
      <c r="X17" s="199"/>
    </row>
    <row r="18" spans="1:24" ht="48" x14ac:dyDescent="0.2">
      <c r="A18" s="165" t="s">
        <v>442</v>
      </c>
      <c r="B18" s="165" t="s">
        <v>443</v>
      </c>
      <c r="C18" s="165" t="s">
        <v>444</v>
      </c>
      <c r="D18" s="165" t="s">
        <v>445</v>
      </c>
      <c r="E18" s="43">
        <v>2</v>
      </c>
      <c r="F18" s="26" t="s">
        <v>520</v>
      </c>
      <c r="G18" s="26"/>
      <c r="H18" s="61">
        <f>SUM(H19:H25)</f>
        <v>8</v>
      </c>
      <c r="I18" s="30"/>
      <c r="J18" s="30">
        <v>8</v>
      </c>
      <c r="K18" s="28">
        <v>1027382400</v>
      </c>
      <c r="L18" s="27"/>
      <c r="M18" s="61">
        <f>SUM(M19:M25)</f>
        <v>6</v>
      </c>
      <c r="N18" s="27"/>
      <c r="O18" s="27"/>
      <c r="P18" s="37"/>
      <c r="Q18" s="37">
        <v>8</v>
      </c>
      <c r="R18" s="37"/>
      <c r="S18" s="32"/>
      <c r="T18" s="61">
        <f>+J18-Q18</f>
        <v>0</v>
      </c>
      <c r="U18" s="62">
        <f>+M18/H18</f>
        <v>0.75</v>
      </c>
      <c r="V18" s="62">
        <f>+Q18/J18</f>
        <v>1</v>
      </c>
      <c r="W18" s="62">
        <f>+N18/K18</f>
        <v>0</v>
      </c>
      <c r="X18" s="202" t="s">
        <v>521</v>
      </c>
    </row>
    <row r="19" spans="1:24" ht="24" x14ac:dyDescent="0.2">
      <c r="A19" s="166"/>
      <c r="B19" s="166"/>
      <c r="C19" s="166"/>
      <c r="D19" s="166"/>
      <c r="E19" s="44" t="s">
        <v>70</v>
      </c>
      <c r="F19" s="73" t="s">
        <v>138</v>
      </c>
      <c r="G19" s="34" t="s">
        <v>145</v>
      </c>
      <c r="H19" s="35">
        <v>1</v>
      </c>
      <c r="I19" s="76" t="s">
        <v>143</v>
      </c>
      <c r="J19" s="116" t="s">
        <v>28</v>
      </c>
      <c r="K19" s="116"/>
      <c r="L19" s="116"/>
      <c r="M19" s="35">
        <v>1</v>
      </c>
      <c r="N19" s="116" t="s">
        <v>28</v>
      </c>
      <c r="O19" s="116"/>
      <c r="P19" s="116"/>
      <c r="Q19" s="116"/>
      <c r="R19" s="116"/>
      <c r="S19" s="116"/>
      <c r="T19" s="116"/>
      <c r="U19" s="116"/>
      <c r="V19" s="116"/>
      <c r="W19" s="116"/>
      <c r="X19" s="202"/>
    </row>
    <row r="20" spans="1:24" ht="24" x14ac:dyDescent="0.2">
      <c r="A20" s="166"/>
      <c r="B20" s="166"/>
      <c r="C20" s="166"/>
      <c r="D20" s="166"/>
      <c r="E20" s="44" t="s">
        <v>71</v>
      </c>
      <c r="F20" s="74" t="s">
        <v>139</v>
      </c>
      <c r="G20" s="34" t="s">
        <v>145</v>
      </c>
      <c r="H20" s="35">
        <v>1</v>
      </c>
      <c r="I20" s="77" t="s">
        <v>144</v>
      </c>
      <c r="J20" s="116"/>
      <c r="K20" s="116"/>
      <c r="L20" s="116"/>
      <c r="M20" s="35">
        <v>1</v>
      </c>
      <c r="N20" s="116"/>
      <c r="O20" s="116"/>
      <c r="P20" s="116"/>
      <c r="Q20" s="116"/>
      <c r="R20" s="116"/>
      <c r="S20" s="116"/>
      <c r="T20" s="116"/>
      <c r="U20" s="116"/>
      <c r="V20" s="116"/>
      <c r="W20" s="116"/>
      <c r="X20" s="202"/>
    </row>
    <row r="21" spans="1:24" ht="48" x14ac:dyDescent="0.2">
      <c r="A21" s="166"/>
      <c r="B21" s="166"/>
      <c r="C21" s="166"/>
      <c r="D21" s="166"/>
      <c r="E21" s="44" t="s">
        <v>72</v>
      </c>
      <c r="F21" s="74" t="s">
        <v>522</v>
      </c>
      <c r="G21" s="34" t="s">
        <v>145</v>
      </c>
      <c r="H21" s="35">
        <v>1</v>
      </c>
      <c r="I21" s="77" t="s">
        <v>143</v>
      </c>
      <c r="J21" s="116"/>
      <c r="K21" s="116"/>
      <c r="L21" s="116"/>
      <c r="M21" s="35">
        <v>1</v>
      </c>
      <c r="N21" s="116"/>
      <c r="O21" s="116"/>
      <c r="P21" s="116"/>
      <c r="Q21" s="116"/>
      <c r="R21" s="116"/>
      <c r="S21" s="116"/>
      <c r="T21" s="116"/>
      <c r="U21" s="116"/>
      <c r="V21" s="116"/>
      <c r="W21" s="116"/>
      <c r="X21" s="202"/>
    </row>
    <row r="22" spans="1:24" ht="48" x14ac:dyDescent="0.2">
      <c r="A22" s="166"/>
      <c r="B22" s="166"/>
      <c r="C22" s="166"/>
      <c r="D22" s="166"/>
      <c r="E22" s="44" t="s">
        <v>73</v>
      </c>
      <c r="F22" s="74" t="s">
        <v>523</v>
      </c>
      <c r="G22" s="34" t="s">
        <v>145</v>
      </c>
      <c r="H22" s="35">
        <v>1</v>
      </c>
      <c r="I22" s="78" t="s">
        <v>466</v>
      </c>
      <c r="J22" s="116"/>
      <c r="K22" s="116"/>
      <c r="L22" s="116"/>
      <c r="M22" s="35">
        <v>1</v>
      </c>
      <c r="N22" s="116"/>
      <c r="O22" s="116"/>
      <c r="P22" s="116"/>
      <c r="Q22" s="116"/>
      <c r="R22" s="116"/>
      <c r="S22" s="116"/>
      <c r="T22" s="116"/>
      <c r="U22" s="116"/>
      <c r="V22" s="116"/>
      <c r="W22" s="116"/>
      <c r="X22" s="202"/>
    </row>
    <row r="23" spans="1:24" ht="24" x14ac:dyDescent="0.2">
      <c r="A23" s="166"/>
      <c r="B23" s="166"/>
      <c r="C23" s="166"/>
      <c r="D23" s="166"/>
      <c r="E23" s="44" t="s">
        <v>74</v>
      </c>
      <c r="F23" s="74" t="s">
        <v>524</v>
      </c>
      <c r="G23" s="34" t="s">
        <v>145</v>
      </c>
      <c r="H23" s="35">
        <v>1</v>
      </c>
      <c r="I23" s="78" t="s">
        <v>525</v>
      </c>
      <c r="J23" s="116"/>
      <c r="K23" s="116"/>
      <c r="L23" s="116"/>
      <c r="M23" s="35">
        <v>1</v>
      </c>
      <c r="N23" s="116"/>
      <c r="O23" s="116"/>
      <c r="P23" s="116"/>
      <c r="Q23" s="116"/>
      <c r="R23" s="116"/>
      <c r="S23" s="116"/>
      <c r="T23" s="116"/>
      <c r="U23" s="116"/>
      <c r="V23" s="116"/>
      <c r="W23" s="116"/>
      <c r="X23" s="202"/>
    </row>
    <row r="24" spans="1:24" ht="24" x14ac:dyDescent="0.2">
      <c r="A24" s="166"/>
      <c r="B24" s="166"/>
      <c r="C24" s="166"/>
      <c r="D24" s="166"/>
      <c r="E24" s="44" t="s">
        <v>460</v>
      </c>
      <c r="F24" s="74" t="s">
        <v>526</v>
      </c>
      <c r="G24" s="34" t="s">
        <v>145</v>
      </c>
      <c r="H24" s="35">
        <v>1</v>
      </c>
      <c r="I24" s="78" t="s">
        <v>525</v>
      </c>
      <c r="J24" s="116"/>
      <c r="K24" s="116"/>
      <c r="L24" s="116"/>
      <c r="M24" s="35">
        <v>1</v>
      </c>
      <c r="N24" s="116"/>
      <c r="O24" s="116"/>
      <c r="P24" s="116"/>
      <c r="Q24" s="116"/>
      <c r="R24" s="116"/>
      <c r="S24" s="116"/>
      <c r="T24" s="116"/>
      <c r="U24" s="116"/>
      <c r="V24" s="116"/>
      <c r="W24" s="116"/>
      <c r="X24" s="202"/>
    </row>
    <row r="25" spans="1:24" ht="36" x14ac:dyDescent="0.2">
      <c r="A25" s="167"/>
      <c r="B25" s="167"/>
      <c r="C25" s="167"/>
      <c r="D25" s="167"/>
      <c r="E25" s="44" t="s">
        <v>463</v>
      </c>
      <c r="F25" s="203" t="s">
        <v>527</v>
      </c>
      <c r="G25" s="34" t="s">
        <v>145</v>
      </c>
      <c r="H25" s="35">
        <v>2</v>
      </c>
      <c r="I25" s="78" t="s">
        <v>517</v>
      </c>
      <c r="J25" s="116"/>
      <c r="K25" s="116"/>
      <c r="L25" s="116"/>
      <c r="M25" s="36">
        <v>0</v>
      </c>
      <c r="N25" s="116"/>
      <c r="O25" s="116"/>
      <c r="P25" s="116"/>
      <c r="Q25" s="116"/>
      <c r="R25" s="116"/>
      <c r="S25" s="116"/>
      <c r="T25" s="116"/>
      <c r="U25" s="116"/>
      <c r="V25" s="116"/>
      <c r="W25" s="116"/>
      <c r="X25" s="202"/>
    </row>
    <row r="26" spans="1:24" ht="72" x14ac:dyDescent="0.2">
      <c r="A26" s="152"/>
      <c r="B26" s="152"/>
      <c r="C26" s="152"/>
      <c r="D26" s="152"/>
      <c r="E26" s="43">
        <v>3</v>
      </c>
      <c r="F26" s="26" t="s">
        <v>528</v>
      </c>
      <c r="G26" s="26"/>
      <c r="H26" s="61">
        <f>SUM(H27:H27)</f>
        <v>7</v>
      </c>
      <c r="I26" s="30">
        <f>SUM(I27:I27)</f>
        <v>0</v>
      </c>
      <c r="J26" s="30"/>
      <c r="K26" s="28">
        <v>471526362</v>
      </c>
      <c r="L26" s="27"/>
      <c r="M26" s="61">
        <f>SUM(M27:M27)</f>
        <v>1</v>
      </c>
      <c r="N26" s="28">
        <v>471526362</v>
      </c>
      <c r="O26" s="27"/>
      <c r="P26" s="37"/>
      <c r="Q26" s="37">
        <v>7</v>
      </c>
      <c r="R26" s="32">
        <v>43831</v>
      </c>
      <c r="S26" s="32">
        <v>44196</v>
      </c>
      <c r="T26" s="61">
        <f>+J26-P26</f>
        <v>0</v>
      </c>
      <c r="U26" s="62">
        <f>+M26/H26</f>
        <v>0.14285714285714285</v>
      </c>
      <c r="V26" s="62" t="e">
        <f>+Q26/J26</f>
        <v>#DIV/0!</v>
      </c>
      <c r="W26" s="62">
        <f>+N26/K26</f>
        <v>1</v>
      </c>
      <c r="X26" s="202" t="s">
        <v>529</v>
      </c>
    </row>
    <row r="27" spans="1:24" ht="36" x14ac:dyDescent="0.2">
      <c r="A27" s="204"/>
      <c r="B27" s="204"/>
      <c r="C27" s="204"/>
      <c r="D27" s="204"/>
      <c r="E27" s="44" t="s">
        <v>54</v>
      </c>
      <c r="F27" s="203" t="s">
        <v>530</v>
      </c>
      <c r="G27" s="34" t="s">
        <v>145</v>
      </c>
      <c r="H27" s="35">
        <v>7</v>
      </c>
      <c r="I27" s="78" t="s">
        <v>517</v>
      </c>
      <c r="J27" s="116" t="s">
        <v>28</v>
      </c>
      <c r="K27" s="116"/>
      <c r="L27" s="116"/>
      <c r="M27" s="36">
        <v>1</v>
      </c>
      <c r="N27" s="116" t="s">
        <v>28</v>
      </c>
      <c r="O27" s="116"/>
      <c r="P27" s="116"/>
      <c r="Q27" s="116"/>
      <c r="R27" s="116"/>
      <c r="S27" s="116"/>
      <c r="T27" s="116"/>
      <c r="U27" s="116"/>
      <c r="V27" s="116"/>
      <c r="W27" s="116"/>
      <c r="X27" s="202"/>
    </row>
    <row r="28" spans="1:24" ht="96" x14ac:dyDescent="0.2">
      <c r="A28" s="152"/>
      <c r="B28" s="152"/>
      <c r="C28" s="152"/>
      <c r="D28" s="152"/>
      <c r="E28" s="43">
        <v>4</v>
      </c>
      <c r="F28" s="26" t="s">
        <v>531</v>
      </c>
      <c r="G28" s="26"/>
      <c r="H28" s="61">
        <f>SUM(H29:H29)</f>
        <v>8</v>
      </c>
      <c r="I28" s="30"/>
      <c r="J28" s="30"/>
      <c r="K28" s="28">
        <v>396701877</v>
      </c>
      <c r="L28" s="27"/>
      <c r="M28" s="61">
        <f>SUM(M29:M29)</f>
        <v>1</v>
      </c>
      <c r="N28" s="28">
        <v>396701877</v>
      </c>
      <c r="O28" s="27"/>
      <c r="P28" s="37"/>
      <c r="Q28" s="37">
        <v>8</v>
      </c>
      <c r="R28" s="32">
        <v>43831</v>
      </c>
      <c r="S28" s="32">
        <v>44196</v>
      </c>
      <c r="T28" s="61">
        <f>+J28-P28</f>
        <v>0</v>
      </c>
      <c r="U28" s="62">
        <f>+M28/H28</f>
        <v>0.125</v>
      </c>
      <c r="V28" s="62" t="e">
        <f>+Q28/J28</f>
        <v>#DIV/0!</v>
      </c>
      <c r="W28" s="62">
        <f>+N28/K28</f>
        <v>1</v>
      </c>
      <c r="X28" s="202" t="s">
        <v>529</v>
      </c>
    </row>
    <row r="29" spans="1:24" ht="36" x14ac:dyDescent="0.2">
      <c r="A29" s="204"/>
      <c r="B29" s="204"/>
      <c r="C29" s="204"/>
      <c r="D29" s="204"/>
      <c r="E29" s="44" t="s">
        <v>80</v>
      </c>
      <c r="F29" s="203" t="s">
        <v>530</v>
      </c>
      <c r="G29" s="34" t="s">
        <v>145</v>
      </c>
      <c r="H29" s="35">
        <v>8</v>
      </c>
      <c r="I29" s="78" t="s">
        <v>517</v>
      </c>
      <c r="J29" s="116" t="s">
        <v>55</v>
      </c>
      <c r="K29" s="116"/>
      <c r="L29" s="116"/>
      <c r="M29" s="36">
        <v>1</v>
      </c>
      <c r="N29" s="116" t="s">
        <v>55</v>
      </c>
      <c r="O29" s="116"/>
      <c r="P29" s="116"/>
      <c r="Q29" s="116"/>
      <c r="R29" s="116"/>
      <c r="S29" s="116"/>
      <c r="T29" s="116"/>
      <c r="U29" s="116"/>
      <c r="V29" s="116"/>
      <c r="W29" s="116"/>
      <c r="X29" s="202"/>
    </row>
    <row r="30" spans="1:24" ht="409.5" x14ac:dyDescent="0.2">
      <c r="A30" s="152"/>
      <c r="B30" s="152"/>
      <c r="C30" s="152"/>
      <c r="D30" s="152"/>
      <c r="E30" s="43">
        <v>5</v>
      </c>
      <c r="F30" s="26" t="s">
        <v>532</v>
      </c>
      <c r="G30" s="26"/>
      <c r="H30" s="61">
        <f>SUM(H31:H31)</f>
        <v>4</v>
      </c>
      <c r="I30" s="30"/>
      <c r="J30" s="30"/>
      <c r="K30" s="28">
        <v>39028250</v>
      </c>
      <c r="L30" s="27"/>
      <c r="M30" s="61">
        <f>SUM(M31:M31)</f>
        <v>1</v>
      </c>
      <c r="N30" s="28">
        <v>39028250</v>
      </c>
      <c r="O30" s="27"/>
      <c r="P30" s="37"/>
      <c r="Q30" s="37">
        <v>4</v>
      </c>
      <c r="R30" s="32">
        <v>43831</v>
      </c>
      <c r="S30" s="32">
        <v>44196</v>
      </c>
      <c r="T30" s="61">
        <f>+J30-P30</f>
        <v>0</v>
      </c>
      <c r="U30" s="62">
        <f>+M30/H30</f>
        <v>0.25</v>
      </c>
      <c r="V30" s="62" t="e">
        <f>+Q30/J30</f>
        <v>#DIV/0!</v>
      </c>
      <c r="W30" s="62">
        <f>+N30/K30</f>
        <v>1</v>
      </c>
      <c r="X30" s="202" t="s">
        <v>529</v>
      </c>
    </row>
    <row r="31" spans="1:24" ht="36" x14ac:dyDescent="0.2">
      <c r="A31" s="204"/>
      <c r="B31" s="204"/>
      <c r="C31" s="204"/>
      <c r="D31" s="204"/>
      <c r="E31" s="44" t="s">
        <v>62</v>
      </c>
      <c r="F31" s="203" t="s">
        <v>530</v>
      </c>
      <c r="G31" s="34" t="s">
        <v>145</v>
      </c>
      <c r="H31" s="35">
        <v>4</v>
      </c>
      <c r="I31" s="78" t="s">
        <v>517</v>
      </c>
      <c r="J31" s="116" t="s">
        <v>55</v>
      </c>
      <c r="K31" s="116"/>
      <c r="L31" s="116"/>
      <c r="M31" s="36">
        <v>1</v>
      </c>
      <c r="N31" s="116" t="s">
        <v>55</v>
      </c>
      <c r="O31" s="116"/>
      <c r="P31" s="116"/>
      <c r="Q31" s="116"/>
      <c r="R31" s="116"/>
      <c r="S31" s="116"/>
      <c r="T31" s="116"/>
      <c r="U31" s="116"/>
      <c r="V31" s="116"/>
      <c r="W31" s="116"/>
      <c r="X31" s="202"/>
    </row>
  </sheetData>
  <mergeCells count="68">
    <mergeCell ref="A30:A31"/>
    <mergeCell ref="B30:B31"/>
    <mergeCell ref="C30:C31"/>
    <mergeCell ref="D30:D31"/>
    <mergeCell ref="X30:X31"/>
    <mergeCell ref="J31:L31"/>
    <mergeCell ref="N31:W31"/>
    <mergeCell ref="A28:A29"/>
    <mergeCell ref="B28:B29"/>
    <mergeCell ref="C28:C29"/>
    <mergeCell ref="D28:D29"/>
    <mergeCell ref="X28:X29"/>
    <mergeCell ref="J29:L29"/>
    <mergeCell ref="N29:W29"/>
    <mergeCell ref="X18:X25"/>
    <mergeCell ref="J19:L25"/>
    <mergeCell ref="N19:W25"/>
    <mergeCell ref="A26:A27"/>
    <mergeCell ref="B26:B27"/>
    <mergeCell ref="C26:C27"/>
    <mergeCell ref="D26:D27"/>
    <mergeCell ref="X26:X27"/>
    <mergeCell ref="J27:L27"/>
    <mergeCell ref="N27:W27"/>
    <mergeCell ref="J15:L17"/>
    <mergeCell ref="N15:W17"/>
    <mergeCell ref="A18:A25"/>
    <mergeCell ref="B18:B25"/>
    <mergeCell ref="C18:C25"/>
    <mergeCell ref="D18:D25"/>
    <mergeCell ref="U11:U12"/>
    <mergeCell ref="V11:V12"/>
    <mergeCell ref="W11:W12"/>
    <mergeCell ref="A13:D13"/>
    <mergeCell ref="E13:F13"/>
    <mergeCell ref="X13:X17"/>
    <mergeCell ref="A14:A17"/>
    <mergeCell ref="B14:B17"/>
    <mergeCell ref="C14:C17"/>
    <mergeCell ref="D14:D17"/>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2"/>
  <sheetViews>
    <sheetView workbookViewId="0">
      <selection activeCell="C14" sqref="C14:C19"/>
    </sheetView>
  </sheetViews>
  <sheetFormatPr baseColWidth="10" defaultRowHeight="12.75" x14ac:dyDescent="0.2"/>
  <cols>
    <col min="1" max="1" width="18.28515625" customWidth="1"/>
    <col min="2" max="2" width="20" customWidth="1"/>
    <col min="3" max="3" width="19.28515625" customWidth="1"/>
    <col min="4" max="4" width="16.85546875" customWidth="1"/>
    <col min="5" max="5" width="4.85546875" bestFit="1" customWidth="1"/>
    <col min="6" max="6" width="20.7109375" customWidth="1"/>
    <col min="9" max="9" width="16.140625" customWidth="1"/>
    <col min="17" max="17" width="21.42578125" customWidth="1"/>
  </cols>
  <sheetData>
    <row r="1" spans="1:18" x14ac:dyDescent="0.2">
      <c r="A1" s="177"/>
      <c r="B1" s="177"/>
      <c r="C1" s="177"/>
      <c r="D1" s="179" t="s">
        <v>43</v>
      </c>
      <c r="E1" s="179"/>
      <c r="F1" s="179"/>
      <c r="G1" s="179"/>
      <c r="H1" s="179"/>
      <c r="I1" s="179"/>
      <c r="J1" s="179"/>
      <c r="K1" s="179"/>
      <c r="L1" s="179"/>
      <c r="M1" s="179"/>
      <c r="N1" s="179"/>
      <c r="O1" s="179"/>
      <c r="P1" s="179"/>
      <c r="Q1" s="179"/>
    </row>
    <row r="2" spans="1:18" x14ac:dyDescent="0.2">
      <c r="A2" s="177"/>
      <c r="B2" s="177"/>
      <c r="C2" s="177"/>
      <c r="D2" s="179"/>
      <c r="E2" s="179"/>
      <c r="F2" s="179"/>
      <c r="G2" s="179"/>
      <c r="H2" s="179"/>
      <c r="I2" s="179"/>
      <c r="J2" s="179"/>
      <c r="K2" s="179"/>
      <c r="L2" s="179"/>
      <c r="M2" s="179"/>
      <c r="N2" s="179"/>
      <c r="O2" s="179"/>
      <c r="P2" s="179"/>
      <c r="Q2" s="179"/>
    </row>
    <row r="3" spans="1:18" x14ac:dyDescent="0.2">
      <c r="A3" s="177"/>
      <c r="B3" s="177"/>
      <c r="C3" s="177"/>
      <c r="D3" s="180" t="s">
        <v>158</v>
      </c>
      <c r="E3" s="180"/>
      <c r="F3" s="180"/>
      <c r="G3" s="180"/>
      <c r="H3" s="180"/>
      <c r="I3" s="180"/>
      <c r="J3" s="180"/>
      <c r="K3" s="180"/>
      <c r="L3" s="180"/>
      <c r="M3" s="180"/>
      <c r="N3" s="180"/>
      <c r="O3" s="180"/>
      <c r="P3" s="180"/>
      <c r="Q3" s="180"/>
    </row>
    <row r="4" spans="1:18" x14ac:dyDescent="0.2">
      <c r="A4" s="177"/>
      <c r="B4" s="177"/>
      <c r="C4" s="177"/>
      <c r="D4" s="180"/>
      <c r="E4" s="180"/>
      <c r="F4" s="180"/>
      <c r="G4" s="180"/>
      <c r="H4" s="180"/>
      <c r="I4" s="180"/>
      <c r="J4" s="180"/>
      <c r="K4" s="180"/>
      <c r="L4" s="180"/>
      <c r="M4" s="180"/>
      <c r="N4" s="180"/>
      <c r="O4" s="180"/>
      <c r="P4" s="180"/>
      <c r="Q4" s="180"/>
    </row>
    <row r="5" spans="1:18" x14ac:dyDescent="0.2">
      <c r="A5" s="177"/>
      <c r="B5" s="177"/>
      <c r="C5" s="177"/>
      <c r="D5" s="181" t="s">
        <v>441</v>
      </c>
      <c r="E5" s="181"/>
      <c r="F5" s="181"/>
      <c r="G5" s="181"/>
      <c r="H5" s="181"/>
      <c r="I5" s="181"/>
      <c r="J5" s="181"/>
      <c r="K5" s="181"/>
      <c r="L5" s="181"/>
      <c r="M5" s="181"/>
      <c r="N5" s="181"/>
      <c r="O5" s="181"/>
      <c r="P5" s="181"/>
      <c r="Q5" s="181"/>
    </row>
    <row r="6" spans="1:18" x14ac:dyDescent="0.2">
      <c r="A6" s="177"/>
      <c r="B6" s="177"/>
      <c r="C6" s="177"/>
      <c r="D6" s="181"/>
      <c r="E6" s="181"/>
      <c r="F6" s="181"/>
      <c r="G6" s="181"/>
      <c r="H6" s="181"/>
      <c r="I6" s="181"/>
      <c r="J6" s="181"/>
      <c r="K6" s="181"/>
      <c r="L6" s="181"/>
      <c r="M6" s="181"/>
      <c r="N6" s="181"/>
      <c r="O6" s="181"/>
      <c r="P6" s="181"/>
      <c r="Q6" s="181"/>
    </row>
    <row r="7" spans="1:18" ht="13.5" thickBot="1" x14ac:dyDescent="0.25">
      <c r="A7" s="178"/>
      <c r="B7" s="178"/>
      <c r="C7" s="178"/>
      <c r="D7" s="25"/>
      <c r="E7" s="25"/>
      <c r="F7" s="25"/>
      <c r="G7" s="25"/>
      <c r="H7" s="25"/>
      <c r="I7" s="25"/>
      <c r="J7" s="25"/>
      <c r="K7" s="25"/>
      <c r="L7" s="25"/>
      <c r="M7" s="25"/>
      <c r="N7" s="25"/>
      <c r="O7" s="25"/>
      <c r="P7" s="25"/>
      <c r="Q7" s="25"/>
      <c r="R7" s="1"/>
    </row>
    <row r="8" spans="1:18" ht="13.5" thickTop="1" x14ac:dyDescent="0.2">
      <c r="A8" s="23"/>
      <c r="B8" s="23"/>
      <c r="C8" s="23"/>
      <c r="D8" s="9"/>
      <c r="E8" s="1"/>
      <c r="F8" s="1"/>
      <c r="G8" s="1"/>
      <c r="H8" s="1"/>
      <c r="I8" s="1"/>
      <c r="J8" s="1"/>
      <c r="K8" s="1"/>
      <c r="L8" s="1"/>
      <c r="M8" s="1"/>
      <c r="N8" s="1"/>
      <c r="O8" s="1"/>
      <c r="P8" s="1"/>
      <c r="Q8" s="1"/>
      <c r="R8" s="1"/>
    </row>
    <row r="9" spans="1:18" x14ac:dyDescent="0.2">
      <c r="A9" s="127" t="s">
        <v>77</v>
      </c>
      <c r="B9" s="127"/>
      <c r="C9" s="127"/>
      <c r="D9" s="128" t="s">
        <v>89</v>
      </c>
      <c r="E9" s="129"/>
      <c r="F9" s="129"/>
      <c r="G9" s="129"/>
      <c r="H9" s="129"/>
      <c r="I9" s="129"/>
      <c r="J9" s="129"/>
      <c r="K9" s="130" t="s">
        <v>88</v>
      </c>
      <c r="L9" s="130"/>
      <c r="M9" s="107" t="s">
        <v>79</v>
      </c>
      <c r="N9" s="108"/>
      <c r="O9" s="108"/>
      <c r="P9" s="109"/>
      <c r="Q9" s="139" t="s">
        <v>137</v>
      </c>
    </row>
    <row r="10" spans="1:18" x14ac:dyDescent="0.2">
      <c r="A10" s="127"/>
      <c r="B10" s="127"/>
      <c r="C10" s="127"/>
      <c r="D10" s="129"/>
      <c r="E10" s="129"/>
      <c r="F10" s="129"/>
      <c r="G10" s="129"/>
      <c r="H10" s="129"/>
      <c r="I10" s="129"/>
      <c r="J10" s="129"/>
      <c r="K10" s="130"/>
      <c r="L10" s="130"/>
      <c r="M10" s="110"/>
      <c r="N10" s="111"/>
      <c r="O10" s="111"/>
      <c r="P10" s="112"/>
      <c r="Q10" s="139"/>
    </row>
    <row r="11" spans="1:18"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8" ht="30.75" customHeight="1" x14ac:dyDescent="0.2">
      <c r="A12" s="137"/>
      <c r="B12" s="136"/>
      <c r="C12" s="136"/>
      <c r="D12" s="117"/>
      <c r="E12" s="117"/>
      <c r="F12" s="117"/>
      <c r="G12" s="117"/>
      <c r="H12" s="117"/>
      <c r="I12" s="117"/>
      <c r="J12" s="117"/>
      <c r="K12" s="118"/>
      <c r="L12" s="118"/>
      <c r="M12" s="119"/>
      <c r="N12" s="119"/>
      <c r="O12" s="138"/>
      <c r="P12" s="138"/>
      <c r="Q12" s="139"/>
    </row>
    <row r="13" spans="1:18" ht="18" x14ac:dyDescent="0.25">
      <c r="A13" s="140" t="s">
        <v>150</v>
      </c>
      <c r="B13" s="140"/>
      <c r="C13" s="140"/>
      <c r="D13" s="135"/>
      <c r="E13" s="134" t="s">
        <v>75</v>
      </c>
      <c r="F13" s="135"/>
      <c r="G13" s="63"/>
      <c r="H13" s="61">
        <f>+H14+H20+H29+H38+H40+H46</f>
        <v>13173</v>
      </c>
      <c r="I13" s="64"/>
      <c r="J13" s="61">
        <f>+J14+J20+J29+J38+J40+J46</f>
        <v>0</v>
      </c>
      <c r="K13" s="61">
        <f>+K14+K20+K29+K38+K40+K46</f>
        <v>11491</v>
      </c>
      <c r="L13" s="79">
        <f>+L14+L20+L29+L38+L40+L46</f>
        <v>0</v>
      </c>
      <c r="M13" s="61">
        <f>+J13-L13</f>
        <v>0</v>
      </c>
      <c r="N13" s="61">
        <f>+(N14+N20+N29+N38+N40+N46)/6</f>
        <v>0.82423354818321559</v>
      </c>
      <c r="O13" s="61" t="e">
        <f>+(O14+O20+O29+O38+O40+O46)/6</f>
        <v>#DIV/0!</v>
      </c>
      <c r="P13" s="61" t="e">
        <f>+(P14+P20+P29+P38+P40+P46)/6</f>
        <v>#DIV/0!</v>
      </c>
      <c r="Q13" s="149"/>
      <c r="R13" s="24"/>
    </row>
    <row r="14" spans="1:18" ht="48" x14ac:dyDescent="0.2">
      <c r="A14" s="165" t="s">
        <v>442</v>
      </c>
      <c r="B14" s="165" t="s">
        <v>443</v>
      </c>
      <c r="C14" s="165" t="s">
        <v>444</v>
      </c>
      <c r="D14" s="165" t="s">
        <v>445</v>
      </c>
      <c r="E14" s="43">
        <v>1</v>
      </c>
      <c r="F14" s="57" t="s">
        <v>102</v>
      </c>
      <c r="G14" s="58" t="s">
        <v>95</v>
      </c>
      <c r="H14" s="61">
        <f>SUM(H15:H19)</f>
        <v>637</v>
      </c>
      <c r="I14" s="27" t="s">
        <v>96</v>
      </c>
      <c r="J14" s="27"/>
      <c r="K14" s="61">
        <f>SUM(K15:K19)</f>
        <v>637</v>
      </c>
      <c r="L14" s="31"/>
      <c r="M14" s="80">
        <f>+J14-L14</f>
        <v>0</v>
      </c>
      <c r="N14" s="62">
        <f>+K14/H14</f>
        <v>1</v>
      </c>
      <c r="O14" s="62" t="e">
        <f>+L14/J14</f>
        <v>#DIV/0!</v>
      </c>
      <c r="P14" s="62" t="e">
        <f>(N14+O14)/2</f>
        <v>#DIV/0!</v>
      </c>
      <c r="Q14" s="150"/>
    </row>
    <row r="15" spans="1:18" ht="15.75" x14ac:dyDescent="0.2">
      <c r="A15" s="166"/>
      <c r="B15" s="166"/>
      <c r="C15" s="166"/>
      <c r="D15" s="166"/>
      <c r="E15" s="45" t="s">
        <v>31</v>
      </c>
      <c r="F15" s="60" t="s">
        <v>101</v>
      </c>
      <c r="G15" s="34" t="s">
        <v>95</v>
      </c>
      <c r="H15" s="35">
        <v>61</v>
      </c>
      <c r="I15" s="36" t="s">
        <v>100</v>
      </c>
      <c r="J15" s="153" t="s">
        <v>28</v>
      </c>
      <c r="K15" s="36">
        <v>61</v>
      </c>
      <c r="L15" s="156" t="s">
        <v>55</v>
      </c>
      <c r="M15" s="156"/>
      <c r="N15" s="156"/>
      <c r="O15" s="156"/>
      <c r="P15" s="157"/>
      <c r="Q15" s="150"/>
    </row>
    <row r="16" spans="1:18" ht="36" x14ac:dyDescent="0.2">
      <c r="A16" s="166"/>
      <c r="B16" s="166"/>
      <c r="C16" s="166"/>
      <c r="D16" s="166"/>
      <c r="E16" s="45" t="s">
        <v>26</v>
      </c>
      <c r="F16" s="22" t="s">
        <v>446</v>
      </c>
      <c r="G16" s="34" t="s">
        <v>447</v>
      </c>
      <c r="H16" s="35">
        <v>65</v>
      </c>
      <c r="I16" s="36" t="s">
        <v>100</v>
      </c>
      <c r="J16" s="154"/>
      <c r="K16" s="35">
        <v>65</v>
      </c>
      <c r="L16" s="158"/>
      <c r="M16" s="158"/>
      <c r="N16" s="158"/>
      <c r="O16" s="158"/>
      <c r="P16" s="159"/>
      <c r="Q16" s="150"/>
    </row>
    <row r="17" spans="1:17" ht="24" x14ac:dyDescent="0.2">
      <c r="A17" s="166"/>
      <c r="B17" s="166"/>
      <c r="C17" s="166"/>
      <c r="D17" s="166"/>
      <c r="E17" s="45" t="s">
        <v>27</v>
      </c>
      <c r="F17" s="22" t="s">
        <v>97</v>
      </c>
      <c r="G17" s="34" t="s">
        <v>95</v>
      </c>
      <c r="H17" s="35">
        <v>440</v>
      </c>
      <c r="I17" s="36" t="s">
        <v>100</v>
      </c>
      <c r="J17" s="154"/>
      <c r="K17" s="35">
        <v>440</v>
      </c>
      <c r="L17" s="158"/>
      <c r="M17" s="158"/>
      <c r="N17" s="158"/>
      <c r="O17" s="158"/>
      <c r="P17" s="159"/>
      <c r="Q17" s="150"/>
    </row>
    <row r="18" spans="1:17" ht="24" x14ac:dyDescent="0.2">
      <c r="A18" s="166"/>
      <c r="B18" s="166"/>
      <c r="C18" s="166"/>
      <c r="D18" s="166"/>
      <c r="E18" s="45" t="s">
        <v>51</v>
      </c>
      <c r="F18" s="22" t="s">
        <v>448</v>
      </c>
      <c r="G18" s="34" t="s">
        <v>95</v>
      </c>
      <c r="H18" s="35">
        <v>32</v>
      </c>
      <c r="I18" s="36" t="s">
        <v>100</v>
      </c>
      <c r="J18" s="154"/>
      <c r="K18" s="35">
        <v>32</v>
      </c>
      <c r="L18" s="158"/>
      <c r="M18" s="158"/>
      <c r="N18" s="158"/>
      <c r="O18" s="158"/>
      <c r="P18" s="159"/>
      <c r="Q18" s="150"/>
    </row>
    <row r="19" spans="1:17" ht="36" x14ac:dyDescent="0.2">
      <c r="A19" s="166"/>
      <c r="B19" s="166"/>
      <c r="C19" s="166"/>
      <c r="D19" s="166"/>
      <c r="E19" s="45" t="s">
        <v>51</v>
      </c>
      <c r="F19" s="22" t="s">
        <v>449</v>
      </c>
      <c r="G19" s="34" t="s">
        <v>95</v>
      </c>
      <c r="H19" s="35">
        <v>39</v>
      </c>
      <c r="I19" s="36" t="s">
        <v>100</v>
      </c>
      <c r="J19" s="154"/>
      <c r="K19" s="35">
        <v>39</v>
      </c>
      <c r="L19" s="158"/>
      <c r="M19" s="158"/>
      <c r="N19" s="158"/>
      <c r="O19" s="158"/>
      <c r="P19" s="159"/>
      <c r="Q19" s="151"/>
    </row>
    <row r="20" spans="1:17" ht="36" x14ac:dyDescent="0.2">
      <c r="A20" s="171"/>
      <c r="B20" s="171"/>
      <c r="C20" s="171"/>
      <c r="D20" s="171"/>
      <c r="E20" s="43">
        <v>2</v>
      </c>
      <c r="F20" s="59" t="s">
        <v>450</v>
      </c>
      <c r="G20" s="26"/>
      <c r="H20" s="61">
        <f>SUM(H21:H28)</f>
        <v>10304</v>
      </c>
      <c r="I20" s="30"/>
      <c r="J20" s="30"/>
      <c r="K20" s="61">
        <f>SUM(K21:K28)</f>
        <v>8765</v>
      </c>
      <c r="L20" s="37"/>
      <c r="M20" s="61">
        <f>+J20-L20</f>
        <v>0</v>
      </c>
      <c r="N20" s="62">
        <f>+K20/H20</f>
        <v>0.85064052795031053</v>
      </c>
      <c r="O20" s="62" t="e">
        <f>+L20/J20</f>
        <v>#DIV/0!</v>
      </c>
      <c r="P20" s="62" t="e">
        <f>(N20+O20)/2</f>
        <v>#DIV/0!</v>
      </c>
      <c r="Q20" s="174"/>
    </row>
    <row r="21" spans="1:17" ht="36" x14ac:dyDescent="0.2">
      <c r="A21" s="172"/>
      <c r="B21" s="172"/>
      <c r="C21" s="172"/>
      <c r="D21" s="172"/>
      <c r="E21" s="45" t="s">
        <v>70</v>
      </c>
      <c r="F21" s="33" t="s">
        <v>451</v>
      </c>
      <c r="G21" s="34" t="s">
        <v>2</v>
      </c>
      <c r="H21" s="36">
        <v>76</v>
      </c>
      <c r="I21" s="36" t="s">
        <v>452</v>
      </c>
      <c r="J21" s="153" t="s">
        <v>28</v>
      </c>
      <c r="K21" s="36">
        <v>76</v>
      </c>
      <c r="L21" s="156" t="s">
        <v>55</v>
      </c>
      <c r="M21" s="156"/>
      <c r="N21" s="156"/>
      <c r="O21" s="156"/>
      <c r="P21" s="157"/>
      <c r="Q21" s="175"/>
    </row>
    <row r="22" spans="1:17" ht="36" x14ac:dyDescent="0.2">
      <c r="A22" s="172"/>
      <c r="B22" s="172"/>
      <c r="C22" s="172"/>
      <c r="D22" s="172"/>
      <c r="E22" s="45" t="s">
        <v>71</v>
      </c>
      <c r="F22" s="33" t="s">
        <v>453</v>
      </c>
      <c r="G22" s="34" t="s">
        <v>2</v>
      </c>
      <c r="H22" s="36">
        <v>12</v>
      </c>
      <c r="I22" s="36" t="s">
        <v>452</v>
      </c>
      <c r="J22" s="154"/>
      <c r="K22" s="36">
        <v>12</v>
      </c>
      <c r="L22" s="158"/>
      <c r="M22" s="158"/>
      <c r="N22" s="158"/>
      <c r="O22" s="158"/>
      <c r="P22" s="159"/>
      <c r="Q22" s="175"/>
    </row>
    <row r="23" spans="1:17" ht="36" x14ac:dyDescent="0.2">
      <c r="A23" s="172"/>
      <c r="B23" s="172"/>
      <c r="C23" s="172"/>
      <c r="D23" s="172"/>
      <c r="E23" s="45" t="s">
        <v>72</v>
      </c>
      <c r="F23" s="33" t="s">
        <v>454</v>
      </c>
      <c r="G23" s="34" t="s">
        <v>6</v>
      </c>
      <c r="H23" s="36">
        <v>8306</v>
      </c>
      <c r="I23" s="36" t="s">
        <v>455</v>
      </c>
      <c r="J23" s="154"/>
      <c r="K23" s="36">
        <v>8306</v>
      </c>
      <c r="L23" s="158"/>
      <c r="M23" s="158"/>
      <c r="N23" s="158"/>
      <c r="O23" s="158"/>
      <c r="P23" s="159"/>
      <c r="Q23" s="175"/>
    </row>
    <row r="24" spans="1:17" ht="48" x14ac:dyDescent="0.2">
      <c r="A24" s="172"/>
      <c r="B24" s="172"/>
      <c r="C24" s="172"/>
      <c r="D24" s="172"/>
      <c r="E24" s="45" t="s">
        <v>73</v>
      </c>
      <c r="F24" s="33" t="s">
        <v>456</v>
      </c>
      <c r="G24" s="34" t="s">
        <v>6</v>
      </c>
      <c r="H24" s="36">
        <v>246</v>
      </c>
      <c r="I24" s="36" t="s">
        <v>457</v>
      </c>
      <c r="J24" s="154"/>
      <c r="K24" s="36">
        <v>246</v>
      </c>
      <c r="L24" s="158"/>
      <c r="M24" s="158"/>
      <c r="N24" s="158"/>
      <c r="O24" s="158"/>
      <c r="P24" s="159"/>
      <c r="Q24" s="175"/>
    </row>
    <row r="25" spans="1:17" ht="60" x14ac:dyDescent="0.2">
      <c r="A25" s="172"/>
      <c r="B25" s="172"/>
      <c r="C25" s="172"/>
      <c r="D25" s="172"/>
      <c r="E25" s="45" t="s">
        <v>74</v>
      </c>
      <c r="F25" s="33" t="s">
        <v>458</v>
      </c>
      <c r="G25" s="34" t="s">
        <v>6</v>
      </c>
      <c r="H25" s="36">
        <v>61</v>
      </c>
      <c r="I25" s="36" t="s">
        <v>459</v>
      </c>
      <c r="J25" s="154"/>
      <c r="K25" s="36">
        <v>61</v>
      </c>
      <c r="L25" s="158"/>
      <c r="M25" s="158"/>
      <c r="N25" s="158"/>
      <c r="O25" s="158"/>
      <c r="P25" s="159"/>
      <c r="Q25" s="175"/>
    </row>
    <row r="26" spans="1:17" ht="72" x14ac:dyDescent="0.2">
      <c r="A26" s="172"/>
      <c r="B26" s="172"/>
      <c r="C26" s="172"/>
      <c r="D26" s="172"/>
      <c r="E26" s="45" t="s">
        <v>460</v>
      </c>
      <c r="F26" s="33" t="s">
        <v>461</v>
      </c>
      <c r="G26" s="34" t="s">
        <v>95</v>
      </c>
      <c r="H26" s="36">
        <v>61</v>
      </c>
      <c r="I26" s="36" t="s">
        <v>462</v>
      </c>
      <c r="J26" s="154"/>
      <c r="K26" s="36">
        <v>61</v>
      </c>
      <c r="L26" s="158"/>
      <c r="M26" s="158"/>
      <c r="N26" s="158"/>
      <c r="O26" s="158"/>
      <c r="P26" s="159"/>
      <c r="Q26" s="175"/>
    </row>
    <row r="27" spans="1:17" ht="72" x14ac:dyDescent="0.2">
      <c r="A27" s="172"/>
      <c r="B27" s="172"/>
      <c r="C27" s="172"/>
      <c r="D27" s="172"/>
      <c r="E27" s="45" t="s">
        <v>463</v>
      </c>
      <c r="F27" s="33" t="s">
        <v>464</v>
      </c>
      <c r="G27" s="34" t="s">
        <v>465</v>
      </c>
      <c r="H27" s="36">
        <v>3</v>
      </c>
      <c r="I27" s="36" t="s">
        <v>466</v>
      </c>
      <c r="J27" s="154"/>
      <c r="K27" s="36">
        <v>3</v>
      </c>
      <c r="L27" s="158"/>
      <c r="M27" s="158"/>
      <c r="N27" s="158"/>
      <c r="O27" s="158"/>
      <c r="P27" s="159"/>
      <c r="Q27" s="175"/>
    </row>
    <row r="28" spans="1:17" ht="48" x14ac:dyDescent="0.2">
      <c r="A28" s="173"/>
      <c r="B28" s="173"/>
      <c r="C28" s="173"/>
      <c r="D28" s="173"/>
      <c r="E28" s="45" t="s">
        <v>467</v>
      </c>
      <c r="F28" s="33" t="s">
        <v>468</v>
      </c>
      <c r="G28" s="34" t="s">
        <v>465</v>
      </c>
      <c r="H28" s="36">
        <v>1539</v>
      </c>
      <c r="I28" s="36" t="s">
        <v>469</v>
      </c>
      <c r="J28" s="155"/>
      <c r="K28" s="36">
        <v>0</v>
      </c>
      <c r="L28" s="160"/>
      <c r="M28" s="160"/>
      <c r="N28" s="160"/>
      <c r="O28" s="160"/>
      <c r="P28" s="161"/>
      <c r="Q28" s="176"/>
    </row>
    <row r="29" spans="1:17" ht="24" x14ac:dyDescent="0.2">
      <c r="A29" s="165"/>
      <c r="B29" s="165"/>
      <c r="C29" s="165"/>
      <c r="D29" s="165"/>
      <c r="E29" s="43">
        <v>3</v>
      </c>
      <c r="F29" s="59" t="s">
        <v>470</v>
      </c>
      <c r="G29" s="26"/>
      <c r="H29" s="61">
        <f>SUM(H30:H37)</f>
        <v>1281</v>
      </c>
      <c r="I29" s="30"/>
      <c r="J29" s="30"/>
      <c r="K29" s="61">
        <f>SUM(K30:K37)</f>
        <v>1280</v>
      </c>
      <c r="L29" s="37"/>
      <c r="M29" s="61">
        <f>+J29-L29</f>
        <v>0</v>
      </c>
      <c r="N29" s="62">
        <f>+K29/H29</f>
        <v>0.99921935987509758</v>
      </c>
      <c r="O29" s="62" t="e">
        <f>+L29/J29</f>
        <v>#DIV/0!</v>
      </c>
      <c r="P29" s="62" t="e">
        <f>(N29+O29)/2</f>
        <v>#DIV/0!</v>
      </c>
      <c r="Q29" s="168"/>
    </row>
    <row r="30" spans="1:17" ht="24" x14ac:dyDescent="0.2">
      <c r="A30" s="166"/>
      <c r="B30" s="166"/>
      <c r="C30" s="166"/>
      <c r="D30" s="166"/>
      <c r="E30" s="45" t="s">
        <v>54</v>
      </c>
      <c r="F30" s="33" t="s">
        <v>471</v>
      </c>
      <c r="G30" s="34" t="s">
        <v>2</v>
      </c>
      <c r="H30" s="196">
        <v>4</v>
      </c>
      <c r="I30" s="36" t="s">
        <v>472</v>
      </c>
      <c r="J30" s="153" t="s">
        <v>28</v>
      </c>
      <c r="K30" s="36">
        <v>4</v>
      </c>
      <c r="L30" s="156" t="s">
        <v>55</v>
      </c>
      <c r="M30" s="156"/>
      <c r="N30" s="156"/>
      <c r="O30" s="156"/>
      <c r="P30" s="157"/>
      <c r="Q30" s="169"/>
    </row>
    <row r="31" spans="1:17" ht="36" x14ac:dyDescent="0.2">
      <c r="A31" s="166"/>
      <c r="B31" s="166"/>
      <c r="C31" s="166"/>
      <c r="D31" s="166"/>
      <c r="E31" s="45" t="s">
        <v>50</v>
      </c>
      <c r="F31" s="33" t="s">
        <v>473</v>
      </c>
      <c r="G31" s="34" t="s">
        <v>465</v>
      </c>
      <c r="H31" s="196">
        <v>388</v>
      </c>
      <c r="I31" s="36" t="s">
        <v>474</v>
      </c>
      <c r="J31" s="154"/>
      <c r="K31" s="36">
        <v>388</v>
      </c>
      <c r="L31" s="158"/>
      <c r="M31" s="158"/>
      <c r="N31" s="158"/>
      <c r="O31" s="158"/>
      <c r="P31" s="159"/>
      <c r="Q31" s="169"/>
    </row>
    <row r="32" spans="1:17" ht="36" x14ac:dyDescent="0.2">
      <c r="A32" s="166"/>
      <c r="B32" s="166"/>
      <c r="C32" s="166"/>
      <c r="D32" s="166"/>
      <c r="E32" s="45" t="s">
        <v>49</v>
      </c>
      <c r="F32" s="33" t="s">
        <v>475</v>
      </c>
      <c r="G32" s="34" t="s">
        <v>2</v>
      </c>
      <c r="H32" s="196">
        <v>388</v>
      </c>
      <c r="I32" s="36" t="s">
        <v>476</v>
      </c>
      <c r="J32" s="154"/>
      <c r="K32" s="36">
        <v>388</v>
      </c>
      <c r="L32" s="158"/>
      <c r="M32" s="158"/>
      <c r="N32" s="158"/>
      <c r="O32" s="158"/>
      <c r="P32" s="159"/>
      <c r="Q32" s="169"/>
    </row>
    <row r="33" spans="1:17" ht="48" x14ac:dyDescent="0.2">
      <c r="A33" s="166"/>
      <c r="B33" s="166"/>
      <c r="C33" s="166"/>
      <c r="D33" s="166"/>
      <c r="E33" s="45" t="s">
        <v>47</v>
      </c>
      <c r="F33" s="33" t="s">
        <v>477</v>
      </c>
      <c r="G33" s="34" t="s">
        <v>2</v>
      </c>
      <c r="H33" s="196">
        <v>4</v>
      </c>
      <c r="I33" s="36" t="s">
        <v>476</v>
      </c>
      <c r="J33" s="154"/>
      <c r="K33" s="36">
        <v>4</v>
      </c>
      <c r="L33" s="158"/>
      <c r="M33" s="158"/>
      <c r="N33" s="158"/>
      <c r="O33" s="158"/>
      <c r="P33" s="159"/>
      <c r="Q33" s="169"/>
    </row>
    <row r="34" spans="1:17" ht="60" x14ac:dyDescent="0.2">
      <c r="A34" s="166"/>
      <c r="B34" s="166"/>
      <c r="C34" s="166"/>
      <c r="D34" s="166"/>
      <c r="E34" s="45" t="s">
        <v>48</v>
      </c>
      <c r="F34" s="33" t="s">
        <v>478</v>
      </c>
      <c r="G34" s="34" t="s">
        <v>2</v>
      </c>
      <c r="H34" s="196">
        <v>388</v>
      </c>
      <c r="I34" s="36" t="s">
        <v>479</v>
      </c>
      <c r="J34" s="154"/>
      <c r="K34" s="36">
        <v>388</v>
      </c>
      <c r="L34" s="158"/>
      <c r="M34" s="158"/>
      <c r="N34" s="158"/>
      <c r="O34" s="158"/>
      <c r="P34" s="159"/>
      <c r="Q34" s="169"/>
    </row>
    <row r="35" spans="1:17" ht="48" x14ac:dyDescent="0.2">
      <c r="A35" s="166"/>
      <c r="B35" s="166"/>
      <c r="C35" s="166"/>
      <c r="D35" s="166"/>
      <c r="E35" s="45" t="s">
        <v>480</v>
      </c>
      <c r="F35" s="33" t="s">
        <v>481</v>
      </c>
      <c r="G35" s="34" t="s">
        <v>2</v>
      </c>
      <c r="H35" s="196">
        <v>4</v>
      </c>
      <c r="I35" s="36" t="s">
        <v>482</v>
      </c>
      <c r="J35" s="154"/>
      <c r="K35" s="36">
        <v>4</v>
      </c>
      <c r="L35" s="158"/>
      <c r="M35" s="158"/>
      <c r="N35" s="158"/>
      <c r="O35" s="158"/>
      <c r="P35" s="159"/>
      <c r="Q35" s="169"/>
    </row>
    <row r="36" spans="1:17" ht="36" x14ac:dyDescent="0.2">
      <c r="A36" s="166"/>
      <c r="B36" s="166"/>
      <c r="C36" s="166"/>
      <c r="D36" s="166"/>
      <c r="E36" s="45" t="s">
        <v>483</v>
      </c>
      <c r="F36" s="33" t="s">
        <v>484</v>
      </c>
      <c r="G36" s="34" t="s">
        <v>2</v>
      </c>
      <c r="H36" s="196">
        <v>101</v>
      </c>
      <c r="I36" s="36" t="s">
        <v>485</v>
      </c>
      <c r="J36" s="154"/>
      <c r="K36" s="36">
        <v>101</v>
      </c>
      <c r="L36" s="158"/>
      <c r="M36" s="158"/>
      <c r="N36" s="158"/>
      <c r="O36" s="158"/>
      <c r="P36" s="159"/>
      <c r="Q36" s="169"/>
    </row>
    <row r="37" spans="1:17" ht="24" x14ac:dyDescent="0.2">
      <c r="A37" s="167"/>
      <c r="B37" s="167"/>
      <c r="C37" s="167"/>
      <c r="D37" s="167"/>
      <c r="E37" s="45" t="s">
        <v>486</v>
      </c>
      <c r="F37" s="33" t="s">
        <v>487</v>
      </c>
      <c r="G37" s="34" t="s">
        <v>2</v>
      </c>
      <c r="H37" s="196">
        <v>4</v>
      </c>
      <c r="I37" s="36" t="s">
        <v>144</v>
      </c>
      <c r="J37" s="155"/>
      <c r="K37" s="36">
        <v>3</v>
      </c>
      <c r="L37" s="160"/>
      <c r="M37" s="160"/>
      <c r="N37" s="160"/>
      <c r="O37" s="160"/>
      <c r="P37" s="161"/>
      <c r="Q37" s="170"/>
    </row>
    <row r="38" spans="1:17" ht="15.75" x14ac:dyDescent="0.2">
      <c r="A38" s="152"/>
      <c r="B38" s="152"/>
      <c r="C38" s="152"/>
      <c r="D38" s="152"/>
      <c r="E38" s="43">
        <v>4</v>
      </c>
      <c r="F38" s="26" t="s">
        <v>488</v>
      </c>
      <c r="G38" s="26"/>
      <c r="H38" s="61">
        <f>SUM(H39:H39)</f>
        <v>296</v>
      </c>
      <c r="I38" s="30"/>
      <c r="J38" s="30"/>
      <c r="K38" s="61">
        <f>SUM(K39:K39)</f>
        <v>296</v>
      </c>
      <c r="L38" s="38"/>
      <c r="M38" s="61">
        <f>+J38-L38</f>
        <v>0</v>
      </c>
      <c r="N38" s="62">
        <f>+K38/H38</f>
        <v>1</v>
      </c>
      <c r="O38" s="62" t="e">
        <f>+L38/J38</f>
        <v>#DIV/0!</v>
      </c>
      <c r="P38" s="62" t="e">
        <f>(N38+O38)/2</f>
        <v>#DIV/0!</v>
      </c>
      <c r="Q38" s="39"/>
    </row>
    <row r="39" spans="1:17" ht="24" x14ac:dyDescent="0.2">
      <c r="A39" s="152"/>
      <c r="B39" s="152"/>
      <c r="C39" s="152"/>
      <c r="D39" s="152"/>
      <c r="E39" s="45" t="s">
        <v>80</v>
      </c>
      <c r="F39" s="33" t="s">
        <v>489</v>
      </c>
      <c r="G39" s="33" t="s">
        <v>465</v>
      </c>
      <c r="H39" s="36">
        <v>296</v>
      </c>
      <c r="I39" s="36" t="s">
        <v>490</v>
      </c>
      <c r="J39" s="93" t="s">
        <v>28</v>
      </c>
      <c r="K39" s="40">
        <v>296</v>
      </c>
      <c r="L39" s="116" t="s">
        <v>55</v>
      </c>
      <c r="M39" s="116"/>
      <c r="N39" s="116"/>
      <c r="O39" s="116"/>
      <c r="P39" s="116"/>
      <c r="Q39" s="105"/>
    </row>
    <row r="40" spans="1:17" ht="24" x14ac:dyDescent="0.2">
      <c r="A40" s="152"/>
      <c r="B40" s="152"/>
      <c r="C40" s="152"/>
      <c r="D40" s="152"/>
      <c r="E40" s="43">
        <v>5</v>
      </c>
      <c r="F40" s="26" t="s">
        <v>491</v>
      </c>
      <c r="G40" s="26"/>
      <c r="H40" s="61">
        <f>SUM(H41:H45)</f>
        <v>498</v>
      </c>
      <c r="I40" s="30"/>
      <c r="J40" s="30"/>
      <c r="K40" s="61">
        <f>SUM(K41:K45)</f>
        <v>498</v>
      </c>
      <c r="L40" s="38"/>
      <c r="M40" s="61">
        <f>+J40-L40</f>
        <v>0</v>
      </c>
      <c r="N40" s="62">
        <f>+K40/H40</f>
        <v>1</v>
      </c>
      <c r="O40" s="62" t="e">
        <f>+L40/J40</f>
        <v>#DIV/0!</v>
      </c>
      <c r="P40" s="62" t="e">
        <f>(N40+O40)/2</f>
        <v>#DIV/0!</v>
      </c>
      <c r="Q40" s="39"/>
    </row>
    <row r="41" spans="1:17" ht="48" x14ac:dyDescent="0.2">
      <c r="A41" s="152"/>
      <c r="B41" s="152"/>
      <c r="C41" s="152"/>
      <c r="D41" s="152"/>
      <c r="E41" s="46" t="s">
        <v>62</v>
      </c>
      <c r="F41" s="41" t="s">
        <v>492</v>
      </c>
      <c r="G41" s="34" t="s">
        <v>493</v>
      </c>
      <c r="H41" s="36">
        <v>121</v>
      </c>
      <c r="I41" s="36" t="s">
        <v>494</v>
      </c>
      <c r="J41" s="116" t="s">
        <v>28</v>
      </c>
      <c r="K41" s="36">
        <v>121</v>
      </c>
      <c r="L41" s="116" t="s">
        <v>55</v>
      </c>
      <c r="M41" s="116"/>
      <c r="N41" s="116"/>
      <c r="O41" s="116"/>
      <c r="P41" s="116"/>
      <c r="Q41" s="163"/>
    </row>
    <row r="42" spans="1:17" ht="72" x14ac:dyDescent="0.2">
      <c r="A42" s="152"/>
      <c r="B42" s="152"/>
      <c r="C42" s="152"/>
      <c r="D42" s="152"/>
      <c r="E42" s="46" t="s">
        <v>63</v>
      </c>
      <c r="F42" s="41" t="s">
        <v>495</v>
      </c>
      <c r="G42" s="34" t="s">
        <v>493</v>
      </c>
      <c r="H42" s="36">
        <v>121</v>
      </c>
      <c r="I42" s="36" t="s">
        <v>494</v>
      </c>
      <c r="J42" s="116"/>
      <c r="K42" s="36">
        <v>121</v>
      </c>
      <c r="L42" s="116"/>
      <c r="M42" s="116"/>
      <c r="N42" s="116"/>
      <c r="O42" s="116"/>
      <c r="P42" s="116"/>
      <c r="Q42" s="164"/>
    </row>
    <row r="43" spans="1:17" ht="96" x14ac:dyDescent="0.2">
      <c r="A43" s="152"/>
      <c r="B43" s="152"/>
      <c r="C43" s="152"/>
      <c r="D43" s="152"/>
      <c r="E43" s="46" t="s">
        <v>64</v>
      </c>
      <c r="F43" s="41" t="s">
        <v>496</v>
      </c>
      <c r="G43" s="34" t="s">
        <v>2</v>
      </c>
      <c r="H43" s="36">
        <v>121</v>
      </c>
      <c r="I43" s="36" t="s">
        <v>497</v>
      </c>
      <c r="J43" s="116"/>
      <c r="K43" s="36">
        <v>121</v>
      </c>
      <c r="L43" s="116"/>
      <c r="M43" s="116"/>
      <c r="N43" s="116"/>
      <c r="O43" s="116"/>
      <c r="P43" s="116"/>
      <c r="Q43" s="164"/>
    </row>
    <row r="44" spans="1:17" ht="60" x14ac:dyDescent="0.2">
      <c r="A44" s="152"/>
      <c r="B44" s="152"/>
      <c r="C44" s="152"/>
      <c r="D44" s="152"/>
      <c r="E44" s="46" t="s">
        <v>65</v>
      </c>
      <c r="F44" s="41" t="s">
        <v>498</v>
      </c>
      <c r="G44" s="34" t="s">
        <v>493</v>
      </c>
      <c r="H44" s="36">
        <v>121</v>
      </c>
      <c r="I44" s="36" t="s">
        <v>494</v>
      </c>
      <c r="J44" s="116"/>
      <c r="K44" s="36">
        <v>121</v>
      </c>
      <c r="L44" s="116"/>
      <c r="M44" s="116"/>
      <c r="N44" s="116"/>
      <c r="O44" s="116"/>
      <c r="P44" s="116"/>
      <c r="Q44" s="164"/>
    </row>
    <row r="45" spans="1:17" ht="24" x14ac:dyDescent="0.2">
      <c r="A45" s="152"/>
      <c r="B45" s="152"/>
      <c r="C45" s="152"/>
      <c r="D45" s="152"/>
      <c r="E45" s="46" t="s">
        <v>105</v>
      </c>
      <c r="F45" s="22" t="s">
        <v>499</v>
      </c>
      <c r="G45" s="34" t="s">
        <v>2</v>
      </c>
      <c r="H45" s="36">
        <v>14</v>
      </c>
      <c r="I45" s="36" t="s">
        <v>143</v>
      </c>
      <c r="J45" s="116"/>
      <c r="K45" s="36">
        <v>14</v>
      </c>
      <c r="L45" s="116"/>
      <c r="M45" s="116"/>
      <c r="N45" s="116"/>
      <c r="O45" s="116"/>
      <c r="P45" s="116"/>
      <c r="Q45" s="164"/>
    </row>
    <row r="46" spans="1:17" ht="36" x14ac:dyDescent="0.2">
      <c r="A46" s="152"/>
      <c r="B46" s="152"/>
      <c r="C46" s="152"/>
      <c r="D46" s="152"/>
      <c r="E46" s="43">
        <v>6</v>
      </c>
      <c r="F46" s="26" t="s">
        <v>500</v>
      </c>
      <c r="G46" s="26"/>
      <c r="H46" s="61">
        <f>SUM(H47:H52)</f>
        <v>157</v>
      </c>
      <c r="I46" s="30"/>
      <c r="J46" s="30"/>
      <c r="K46" s="61">
        <f>SUM(K47:K52)</f>
        <v>15</v>
      </c>
      <c r="L46" s="38"/>
      <c r="M46" s="61">
        <f>+J46-L46</f>
        <v>0</v>
      </c>
      <c r="N46" s="62">
        <f>+K46/H46</f>
        <v>9.5541401273885357E-2</v>
      </c>
      <c r="O46" s="62" t="e">
        <f>+L46/J46</f>
        <v>#DIV/0!</v>
      </c>
      <c r="P46" s="62" t="e">
        <f>(N46+O46)/2</f>
        <v>#DIV/0!</v>
      </c>
      <c r="Q46" s="39"/>
    </row>
    <row r="47" spans="1:17" ht="48" x14ac:dyDescent="0.2">
      <c r="A47" s="152"/>
      <c r="B47" s="152"/>
      <c r="C47" s="152"/>
      <c r="D47" s="152"/>
      <c r="E47" s="46" t="s">
        <v>66</v>
      </c>
      <c r="F47" s="41" t="s">
        <v>501</v>
      </c>
      <c r="G47" s="34" t="s">
        <v>2</v>
      </c>
      <c r="H47" s="36">
        <v>120</v>
      </c>
      <c r="I47" s="36" t="s">
        <v>497</v>
      </c>
      <c r="J47" s="153" t="s">
        <v>55</v>
      </c>
      <c r="K47" s="36">
        <v>0</v>
      </c>
      <c r="L47" s="156" t="s">
        <v>55</v>
      </c>
      <c r="M47" s="156"/>
      <c r="N47" s="156"/>
      <c r="O47" s="156"/>
      <c r="P47" s="157"/>
      <c r="Q47" s="106"/>
    </row>
    <row r="48" spans="1:17" ht="72" x14ac:dyDescent="0.2">
      <c r="A48" s="152"/>
      <c r="B48" s="152"/>
      <c r="C48" s="152"/>
      <c r="D48" s="152"/>
      <c r="E48" s="46" t="s">
        <v>67</v>
      </c>
      <c r="F48" s="41" t="s">
        <v>502</v>
      </c>
      <c r="G48" s="34" t="s">
        <v>2</v>
      </c>
      <c r="H48" s="36">
        <v>2</v>
      </c>
      <c r="I48" s="36" t="s">
        <v>503</v>
      </c>
      <c r="J48" s="154"/>
      <c r="K48" s="36">
        <v>0</v>
      </c>
      <c r="L48" s="158"/>
      <c r="M48" s="158"/>
      <c r="N48" s="158"/>
      <c r="O48" s="158"/>
      <c r="P48" s="159"/>
      <c r="Q48" s="106"/>
    </row>
    <row r="49" spans="1:17" ht="72" x14ac:dyDescent="0.2">
      <c r="A49" s="152"/>
      <c r="B49" s="152"/>
      <c r="C49" s="152"/>
      <c r="D49" s="152"/>
      <c r="E49" s="46" t="s">
        <v>68</v>
      </c>
      <c r="F49" s="41" t="s">
        <v>504</v>
      </c>
      <c r="G49" s="34" t="s">
        <v>2</v>
      </c>
      <c r="H49" s="36">
        <v>18</v>
      </c>
      <c r="I49" s="36" t="s">
        <v>497</v>
      </c>
      <c r="J49" s="154"/>
      <c r="K49" s="36">
        <v>0</v>
      </c>
      <c r="L49" s="158"/>
      <c r="M49" s="158"/>
      <c r="N49" s="158"/>
      <c r="O49" s="158"/>
      <c r="P49" s="159"/>
      <c r="Q49" s="106"/>
    </row>
    <row r="50" spans="1:17" ht="60" x14ac:dyDescent="0.2">
      <c r="A50" s="152"/>
      <c r="B50" s="152"/>
      <c r="C50" s="152"/>
      <c r="D50" s="152"/>
      <c r="E50" s="46" t="s">
        <v>69</v>
      </c>
      <c r="F50" s="41" t="s">
        <v>505</v>
      </c>
      <c r="G50" s="34" t="s">
        <v>2</v>
      </c>
      <c r="H50" s="36">
        <v>1</v>
      </c>
      <c r="I50" s="36" t="s">
        <v>506</v>
      </c>
      <c r="J50" s="154"/>
      <c r="K50" s="36">
        <v>0</v>
      </c>
      <c r="L50" s="158"/>
      <c r="M50" s="158"/>
      <c r="N50" s="158"/>
      <c r="O50" s="158"/>
      <c r="P50" s="159"/>
      <c r="Q50" s="106"/>
    </row>
    <row r="51" spans="1:17" ht="72" x14ac:dyDescent="0.2">
      <c r="A51" s="152"/>
      <c r="B51" s="152"/>
      <c r="C51" s="152"/>
      <c r="D51" s="152"/>
      <c r="E51" s="46" t="s">
        <v>106</v>
      </c>
      <c r="F51" s="41" t="s">
        <v>507</v>
      </c>
      <c r="G51" s="34" t="s">
        <v>2</v>
      </c>
      <c r="H51" s="36">
        <v>1</v>
      </c>
      <c r="I51" s="36" t="s">
        <v>466</v>
      </c>
      <c r="J51" s="154"/>
      <c r="K51" s="36">
        <v>0</v>
      </c>
      <c r="L51" s="158"/>
      <c r="M51" s="158"/>
      <c r="N51" s="158"/>
      <c r="O51" s="158"/>
      <c r="P51" s="159"/>
      <c r="Q51" s="106"/>
    </row>
    <row r="52" spans="1:17" ht="48" x14ac:dyDescent="0.2">
      <c r="A52" s="152"/>
      <c r="B52" s="152"/>
      <c r="C52" s="152"/>
      <c r="D52" s="152"/>
      <c r="E52" s="46" t="s">
        <v>508</v>
      </c>
      <c r="F52" s="41" t="s">
        <v>509</v>
      </c>
      <c r="G52" s="34" t="s">
        <v>2</v>
      </c>
      <c r="H52" s="36">
        <v>15</v>
      </c>
      <c r="I52" s="36" t="s">
        <v>510</v>
      </c>
      <c r="J52" s="155"/>
      <c r="K52" s="36">
        <v>15</v>
      </c>
      <c r="L52" s="160"/>
      <c r="M52" s="160"/>
      <c r="N52" s="160"/>
      <c r="O52" s="160"/>
      <c r="P52" s="161"/>
      <c r="Q52" s="106"/>
    </row>
  </sheetData>
  <mergeCells count="66">
    <mergeCell ref="L41:P45"/>
    <mergeCell ref="Q41:Q45"/>
    <mergeCell ref="A46:A52"/>
    <mergeCell ref="B46:B52"/>
    <mergeCell ref="C46:C52"/>
    <mergeCell ref="D46:D52"/>
    <mergeCell ref="J47:J52"/>
    <mergeCell ref="L47:P52"/>
    <mergeCell ref="A38:A39"/>
    <mergeCell ref="B38:B39"/>
    <mergeCell ref="C38:C39"/>
    <mergeCell ref="D38:D39"/>
    <mergeCell ref="L39:P39"/>
    <mergeCell ref="A40:A45"/>
    <mergeCell ref="B40:B45"/>
    <mergeCell ref="C40:C45"/>
    <mergeCell ref="D40:D45"/>
    <mergeCell ref="J41:J45"/>
    <mergeCell ref="Q20:Q28"/>
    <mergeCell ref="J21:J28"/>
    <mergeCell ref="L21:P28"/>
    <mergeCell ref="A29:A37"/>
    <mergeCell ref="B29:B37"/>
    <mergeCell ref="C29:C37"/>
    <mergeCell ref="D29:D37"/>
    <mergeCell ref="Q29:Q37"/>
    <mergeCell ref="J30:J37"/>
    <mergeCell ref="L30:P37"/>
    <mergeCell ref="J15:J19"/>
    <mergeCell ref="L15:P19"/>
    <mergeCell ref="A20:A28"/>
    <mergeCell ref="B20:B28"/>
    <mergeCell ref="C20:C28"/>
    <mergeCell ref="D20:D28"/>
    <mergeCell ref="N11:N12"/>
    <mergeCell ref="O11:O12"/>
    <mergeCell ref="P11:P12"/>
    <mergeCell ref="A13:D13"/>
    <mergeCell ref="E13:F13"/>
    <mergeCell ref="Q13:Q19"/>
    <mergeCell ref="A14:A19"/>
    <mergeCell ref="B14:B19"/>
    <mergeCell ref="C14:C19"/>
    <mergeCell ref="D14:D19"/>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75"/>
  <sheetViews>
    <sheetView topLeftCell="I1" zoomScale="75" zoomScaleNormal="75" workbookViewId="0">
      <selection activeCell="F75" sqref="F75"/>
    </sheetView>
  </sheetViews>
  <sheetFormatPr baseColWidth="10" defaultRowHeight="12.75" x14ac:dyDescent="0.2"/>
  <cols>
    <col min="4" max="4" width="18.28515625" customWidth="1"/>
    <col min="5" max="5" width="5.7109375" bestFit="1" customWidth="1"/>
    <col min="6" max="6" width="27.42578125" customWidth="1"/>
    <col min="8" max="8" width="13.7109375" customWidth="1"/>
    <col min="9" max="9" width="19.140625" customWidth="1"/>
    <col min="11" max="11" width="22.42578125" customWidth="1"/>
    <col min="14" max="14" width="23" customWidth="1"/>
    <col min="24" max="24" width="36.5703125" customWidth="1"/>
  </cols>
  <sheetData>
    <row r="1" spans="1:25"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c r="Y1" s="48"/>
    </row>
    <row r="2" spans="1:25"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c r="Y2" s="48"/>
    </row>
    <row r="3" spans="1:25" x14ac:dyDescent="0.2">
      <c r="A3" s="124"/>
      <c r="B3" s="124"/>
      <c r="C3" s="124"/>
      <c r="D3" s="123" t="s">
        <v>159</v>
      </c>
      <c r="E3" s="123"/>
      <c r="F3" s="123"/>
      <c r="G3" s="123"/>
      <c r="H3" s="123"/>
      <c r="I3" s="123"/>
      <c r="J3" s="123"/>
      <c r="K3" s="123"/>
      <c r="L3" s="123"/>
      <c r="M3" s="123"/>
      <c r="N3" s="123"/>
      <c r="O3" s="123"/>
      <c r="P3" s="123"/>
      <c r="Q3" s="123"/>
      <c r="R3" s="123"/>
      <c r="S3" s="123"/>
      <c r="T3" s="123"/>
      <c r="U3" s="123"/>
      <c r="V3" s="123"/>
      <c r="W3" s="123"/>
      <c r="X3" s="123"/>
      <c r="Y3" s="48"/>
    </row>
    <row r="4" spans="1:25"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c r="Y4" s="48"/>
    </row>
    <row r="5" spans="1:25"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c r="Y5" s="48"/>
    </row>
    <row r="6" spans="1:25"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c r="Y6" s="48"/>
    </row>
    <row r="7" spans="1:25" ht="13.5" thickBot="1" x14ac:dyDescent="0.25">
      <c r="A7" s="125"/>
      <c r="B7" s="125"/>
      <c r="C7" s="125"/>
      <c r="D7" s="49"/>
      <c r="E7" s="49"/>
      <c r="F7" s="49"/>
      <c r="G7" s="49"/>
      <c r="H7" s="49"/>
      <c r="I7" s="49"/>
      <c r="J7" s="49"/>
      <c r="K7" s="49"/>
      <c r="L7" s="49"/>
      <c r="M7" s="49"/>
      <c r="N7" s="49"/>
      <c r="O7" s="49"/>
      <c r="P7" s="49"/>
      <c r="Q7" s="49"/>
      <c r="R7" s="49"/>
      <c r="S7" s="49"/>
      <c r="T7" s="49"/>
      <c r="U7" s="49"/>
      <c r="V7" s="49"/>
      <c r="W7" s="49"/>
      <c r="X7" s="49"/>
      <c r="Y7" s="50"/>
    </row>
    <row r="8" spans="1:25" ht="13.5" thickTop="1" x14ac:dyDescent="0.2">
      <c r="A8" s="51"/>
      <c r="B8" s="51"/>
      <c r="C8" s="51"/>
      <c r="D8" s="52"/>
      <c r="E8" s="50"/>
      <c r="F8" s="50"/>
      <c r="G8" s="50"/>
      <c r="H8" s="50"/>
      <c r="I8" s="50"/>
      <c r="J8" s="50"/>
      <c r="K8" s="50"/>
      <c r="L8" s="50"/>
      <c r="M8" s="50"/>
      <c r="N8" s="50"/>
      <c r="O8" s="50"/>
      <c r="P8" s="50"/>
      <c r="Q8" s="50"/>
      <c r="R8" s="50"/>
      <c r="S8" s="50"/>
      <c r="T8" s="50"/>
      <c r="U8" s="50"/>
      <c r="V8" s="50"/>
      <c r="W8" s="50"/>
      <c r="X8" s="50"/>
      <c r="Y8" s="50"/>
    </row>
    <row r="9" spans="1:25"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5"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5" x14ac:dyDescent="0.2">
      <c r="A11" s="137" t="s">
        <v>35</v>
      </c>
      <c r="B11" s="136" t="s">
        <v>36</v>
      </c>
      <c r="C11" s="136" t="s">
        <v>29</v>
      </c>
      <c r="D11" s="117" t="s">
        <v>41</v>
      </c>
      <c r="E11" s="117" t="s">
        <v>0</v>
      </c>
      <c r="F11" s="117" t="s">
        <v>4</v>
      </c>
      <c r="G11" s="117" t="s">
        <v>11</v>
      </c>
      <c r="H11" s="117" t="s">
        <v>126</v>
      </c>
      <c r="I11" s="117" t="s">
        <v>107</v>
      </c>
      <c r="J11" s="117" t="s">
        <v>108</v>
      </c>
      <c r="K11" s="117" t="s">
        <v>511</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5" ht="24" x14ac:dyDescent="0.2">
      <c r="A12" s="137"/>
      <c r="B12" s="136"/>
      <c r="C12" s="136"/>
      <c r="D12" s="117"/>
      <c r="E12" s="117"/>
      <c r="F12" s="117"/>
      <c r="G12" s="117"/>
      <c r="H12" s="117"/>
      <c r="I12" s="117"/>
      <c r="J12" s="117"/>
      <c r="K12" s="117"/>
      <c r="L12" s="117"/>
      <c r="M12" s="118"/>
      <c r="N12" s="118"/>
      <c r="O12" s="118"/>
      <c r="P12" s="118"/>
      <c r="Q12" s="118"/>
      <c r="R12" s="94" t="s">
        <v>32</v>
      </c>
      <c r="S12" s="94" t="s">
        <v>33</v>
      </c>
      <c r="T12" s="119"/>
      <c r="U12" s="119"/>
      <c r="V12" s="138"/>
      <c r="W12" s="138"/>
      <c r="X12" s="139"/>
    </row>
    <row r="13" spans="1:25" ht="18" x14ac:dyDescent="0.25">
      <c r="A13" s="140" t="s">
        <v>149</v>
      </c>
      <c r="B13" s="140"/>
      <c r="C13" s="140"/>
      <c r="D13" s="140"/>
      <c r="E13" s="134" t="s">
        <v>76</v>
      </c>
      <c r="F13" s="135"/>
      <c r="G13" s="63"/>
      <c r="H13" s="61">
        <f>H14+H20+H26+H32+H34+H40+H46+H52+H58+H64+H70</f>
        <v>270219</v>
      </c>
      <c r="I13" s="64"/>
      <c r="J13" s="64"/>
      <c r="K13" s="67">
        <f>K14+K20+K26+K32+K34+K40+K46+K52+K58+K64+K70</f>
        <v>8030000000</v>
      </c>
      <c r="L13" s="64">
        <f>+L14+L20+L26</f>
        <v>0</v>
      </c>
      <c r="M13" s="61">
        <f>M14+M20+M26+M32+M34+M40+M46+M52+M58+M64+M70</f>
        <v>29</v>
      </c>
      <c r="N13" s="67">
        <f>N14+N20+N26+N32+N34+N40+N46+N52+N58+N64+N70</f>
        <v>3579999999</v>
      </c>
      <c r="O13" s="67">
        <f>+O14+O20+O26</f>
        <v>0</v>
      </c>
      <c r="P13" s="66" t="s">
        <v>5</v>
      </c>
      <c r="Q13" s="68"/>
      <c r="R13" s="69"/>
      <c r="S13" s="69"/>
      <c r="T13" s="61">
        <f>T14+T20+T26+T32+T34+T40+T46+T52+T58+T64+T70</f>
        <v>270072</v>
      </c>
      <c r="U13" s="62">
        <f>(U14+U20+U26+U32+U34+U40+U46+U52+U58+U64+U70)/11</f>
        <v>0.21376458284512087</v>
      </c>
      <c r="V13" s="62">
        <f>(V14+V20+V26+V32+V34+V40+V46+V52+V58+V64+V70)/11</f>
        <v>0.27272727272727271</v>
      </c>
      <c r="W13" s="62">
        <f>(W14+W20+W26+W32+W34+W40+W46+W52+W58+W64+W70)/11</f>
        <v>0.27272727267379682</v>
      </c>
      <c r="X13" s="205"/>
      <c r="Y13" s="24"/>
    </row>
    <row r="14" spans="1:25" ht="72" x14ac:dyDescent="0.2">
      <c r="A14" s="165"/>
      <c r="B14" s="165"/>
      <c r="C14" s="206"/>
      <c r="D14" s="207" t="s">
        <v>533</v>
      </c>
      <c r="E14" s="43">
        <v>1</v>
      </c>
      <c r="F14" s="26" t="s">
        <v>534</v>
      </c>
      <c r="G14" s="26"/>
      <c r="H14" s="61">
        <f>SUM(H15:H19)</f>
        <v>36</v>
      </c>
      <c r="I14" s="27" t="s">
        <v>535</v>
      </c>
      <c r="J14" s="27">
        <f>H19</f>
        <v>32</v>
      </c>
      <c r="K14" s="28">
        <v>1080000000</v>
      </c>
      <c r="L14" s="27">
        <v>0</v>
      </c>
      <c r="M14" s="61">
        <f>SUM(M15:M19)</f>
        <v>9</v>
      </c>
      <c r="N14" s="29">
        <v>1080000000</v>
      </c>
      <c r="O14" s="30">
        <v>0</v>
      </c>
      <c r="P14" s="30" t="s">
        <v>536</v>
      </c>
      <c r="Q14" s="31">
        <f>J14</f>
        <v>32</v>
      </c>
      <c r="R14" s="32">
        <v>43831</v>
      </c>
      <c r="S14" s="32">
        <v>44186</v>
      </c>
      <c r="T14" s="61">
        <f>+J14-Q14</f>
        <v>0</v>
      </c>
      <c r="U14" s="62">
        <f>+M14/H14</f>
        <v>0.25</v>
      </c>
      <c r="V14" s="62">
        <f>+Q14/J14</f>
        <v>1</v>
      </c>
      <c r="W14" s="62">
        <f>+N14/K14</f>
        <v>1</v>
      </c>
      <c r="X14" s="208" t="s">
        <v>537</v>
      </c>
    </row>
    <row r="15" spans="1:25" ht="60" x14ac:dyDescent="0.2">
      <c r="A15" s="166"/>
      <c r="B15" s="166"/>
      <c r="C15" s="209"/>
      <c r="D15" s="210"/>
      <c r="E15" s="44" t="s">
        <v>31</v>
      </c>
      <c r="F15" s="73" t="s">
        <v>538</v>
      </c>
      <c r="G15" s="34" t="s">
        <v>2</v>
      </c>
      <c r="H15" s="35">
        <v>1</v>
      </c>
      <c r="I15" s="76" t="s">
        <v>539</v>
      </c>
      <c r="J15" s="116" t="s">
        <v>28</v>
      </c>
      <c r="K15" s="131"/>
      <c r="L15" s="131"/>
      <c r="M15" s="36">
        <v>1</v>
      </c>
      <c r="N15" s="116" t="s">
        <v>28</v>
      </c>
      <c r="O15" s="116"/>
      <c r="P15" s="116"/>
      <c r="Q15" s="116"/>
      <c r="R15" s="116"/>
      <c r="S15" s="116"/>
      <c r="T15" s="116"/>
      <c r="U15" s="116"/>
      <c r="V15" s="116"/>
      <c r="W15" s="116"/>
      <c r="X15" s="208"/>
    </row>
    <row r="16" spans="1:25" ht="60" x14ac:dyDescent="0.2">
      <c r="A16" s="166"/>
      <c r="B16" s="166"/>
      <c r="C16" s="209"/>
      <c r="D16" s="210"/>
      <c r="E16" s="44" t="s">
        <v>26</v>
      </c>
      <c r="F16" s="74" t="s">
        <v>540</v>
      </c>
      <c r="G16" s="34" t="s">
        <v>2</v>
      </c>
      <c r="H16" s="35">
        <v>1</v>
      </c>
      <c r="I16" s="77" t="s">
        <v>541</v>
      </c>
      <c r="J16" s="131"/>
      <c r="K16" s="131"/>
      <c r="L16" s="131"/>
      <c r="M16" s="36">
        <v>1</v>
      </c>
      <c r="N16" s="116"/>
      <c r="O16" s="116"/>
      <c r="P16" s="116"/>
      <c r="Q16" s="116"/>
      <c r="R16" s="116"/>
      <c r="S16" s="116"/>
      <c r="T16" s="116"/>
      <c r="U16" s="116"/>
      <c r="V16" s="116"/>
      <c r="W16" s="116"/>
      <c r="X16" s="208"/>
    </row>
    <row r="17" spans="1:24" ht="36" x14ac:dyDescent="0.2">
      <c r="A17" s="166"/>
      <c r="B17" s="166"/>
      <c r="C17" s="209"/>
      <c r="D17" s="210"/>
      <c r="E17" s="44" t="s">
        <v>26</v>
      </c>
      <c r="F17" s="74" t="s">
        <v>542</v>
      </c>
      <c r="G17" s="34" t="s">
        <v>2</v>
      </c>
      <c r="H17" s="35">
        <v>1</v>
      </c>
      <c r="I17" s="77" t="s">
        <v>543</v>
      </c>
      <c r="J17" s="131"/>
      <c r="K17" s="131"/>
      <c r="L17" s="131"/>
      <c r="M17" s="36">
        <v>1</v>
      </c>
      <c r="N17" s="116"/>
      <c r="O17" s="116"/>
      <c r="P17" s="116"/>
      <c r="Q17" s="116"/>
      <c r="R17" s="116"/>
      <c r="S17" s="116"/>
      <c r="T17" s="116"/>
      <c r="U17" s="116"/>
      <c r="V17" s="116"/>
      <c r="W17" s="116"/>
      <c r="X17" s="208"/>
    </row>
    <row r="18" spans="1:24" ht="96" x14ac:dyDescent="0.2">
      <c r="A18" s="166"/>
      <c r="B18" s="166"/>
      <c r="C18" s="209"/>
      <c r="D18" s="210"/>
      <c r="E18" s="44" t="s">
        <v>51</v>
      </c>
      <c r="F18" s="74" t="s">
        <v>544</v>
      </c>
      <c r="G18" s="34" t="s">
        <v>2</v>
      </c>
      <c r="H18" s="35">
        <v>1</v>
      </c>
      <c r="I18" s="77" t="s">
        <v>545</v>
      </c>
      <c r="J18" s="131"/>
      <c r="K18" s="131"/>
      <c r="L18" s="131"/>
      <c r="M18" s="36">
        <v>1</v>
      </c>
      <c r="N18" s="116"/>
      <c r="O18" s="116"/>
      <c r="P18" s="116"/>
      <c r="Q18" s="116"/>
      <c r="R18" s="116"/>
      <c r="S18" s="116"/>
      <c r="T18" s="116"/>
      <c r="U18" s="116"/>
      <c r="V18" s="116"/>
      <c r="W18" s="116"/>
      <c r="X18" s="208"/>
    </row>
    <row r="19" spans="1:24" ht="48" x14ac:dyDescent="0.2">
      <c r="A19" s="211"/>
      <c r="B19" s="211"/>
      <c r="C19" s="212"/>
      <c r="D19" s="210"/>
      <c r="E19" s="44" t="s">
        <v>142</v>
      </c>
      <c r="F19" s="75" t="s">
        <v>546</v>
      </c>
      <c r="G19" s="34" t="s">
        <v>146</v>
      </c>
      <c r="H19" s="35">
        <v>32</v>
      </c>
      <c r="I19" s="78" t="s">
        <v>535</v>
      </c>
      <c r="J19" s="131"/>
      <c r="K19" s="131"/>
      <c r="L19" s="131"/>
      <c r="M19" s="36">
        <v>5</v>
      </c>
      <c r="N19" s="116"/>
      <c r="O19" s="116"/>
      <c r="P19" s="116"/>
      <c r="Q19" s="116"/>
      <c r="R19" s="116"/>
      <c r="S19" s="116"/>
      <c r="T19" s="116"/>
      <c r="U19" s="116"/>
      <c r="V19" s="116"/>
      <c r="W19" s="116"/>
      <c r="X19" s="213"/>
    </row>
    <row r="20" spans="1:24" ht="168" x14ac:dyDescent="0.2">
      <c r="A20" s="214"/>
      <c r="B20" s="214"/>
      <c r="C20" s="214"/>
      <c r="D20" s="210"/>
      <c r="E20" s="43">
        <v>2</v>
      </c>
      <c r="F20" s="26" t="s">
        <v>547</v>
      </c>
      <c r="G20" s="26"/>
      <c r="H20" s="61">
        <f>SUM(H21:H25)</f>
        <v>29</v>
      </c>
      <c r="I20" s="30" t="s">
        <v>548</v>
      </c>
      <c r="J20" s="30">
        <f>H25</f>
        <v>25</v>
      </c>
      <c r="K20" s="28">
        <v>800000000</v>
      </c>
      <c r="L20" s="27"/>
      <c r="M20" s="61">
        <f>SUM(M21:M25)</f>
        <v>5</v>
      </c>
      <c r="N20" s="28">
        <v>800000000</v>
      </c>
      <c r="O20" s="27"/>
      <c r="P20" s="30" t="s">
        <v>549</v>
      </c>
      <c r="Q20" s="37">
        <f>J20</f>
        <v>25</v>
      </c>
      <c r="R20" s="32">
        <v>43831</v>
      </c>
      <c r="S20" s="32">
        <v>44195</v>
      </c>
      <c r="T20" s="61">
        <f>+J20-Q20</f>
        <v>0</v>
      </c>
      <c r="U20" s="62">
        <f>+M20/H20</f>
        <v>0.17241379310344829</v>
      </c>
      <c r="V20" s="62">
        <f>+Q20/J20</f>
        <v>1</v>
      </c>
      <c r="W20" s="62">
        <f>+N20/K20</f>
        <v>1</v>
      </c>
      <c r="X20" s="215" t="s">
        <v>550</v>
      </c>
    </row>
    <row r="21" spans="1:24" ht="96" x14ac:dyDescent="0.2">
      <c r="A21" s="172"/>
      <c r="B21" s="172"/>
      <c r="C21" s="172"/>
      <c r="D21" s="210"/>
      <c r="E21" s="44" t="s">
        <v>70</v>
      </c>
      <c r="F21" s="33" t="s">
        <v>538</v>
      </c>
      <c r="G21" s="33" t="s">
        <v>2</v>
      </c>
      <c r="H21" s="36">
        <v>1</v>
      </c>
      <c r="I21" s="36" t="s">
        <v>539</v>
      </c>
      <c r="J21" s="116" t="s">
        <v>28</v>
      </c>
      <c r="K21" s="116"/>
      <c r="L21" s="116"/>
      <c r="M21" s="36">
        <v>1</v>
      </c>
      <c r="N21" s="116" t="s">
        <v>28</v>
      </c>
      <c r="O21" s="116"/>
      <c r="P21" s="116"/>
      <c r="Q21" s="116"/>
      <c r="R21" s="116"/>
      <c r="S21" s="116"/>
      <c r="T21" s="116"/>
      <c r="U21" s="116"/>
      <c r="V21" s="116"/>
      <c r="W21" s="116"/>
      <c r="X21" s="216"/>
    </row>
    <row r="22" spans="1:24" ht="60" x14ac:dyDescent="0.2">
      <c r="A22" s="172"/>
      <c r="B22" s="172"/>
      <c r="C22" s="172"/>
      <c r="D22" s="210"/>
      <c r="E22" s="44" t="s">
        <v>71</v>
      </c>
      <c r="F22" s="33" t="s">
        <v>540</v>
      </c>
      <c r="G22" s="33" t="s">
        <v>2</v>
      </c>
      <c r="H22" s="36">
        <v>1</v>
      </c>
      <c r="I22" s="36" t="s">
        <v>541</v>
      </c>
      <c r="J22" s="116"/>
      <c r="K22" s="116"/>
      <c r="L22" s="116"/>
      <c r="M22" s="36">
        <v>1</v>
      </c>
      <c r="N22" s="116"/>
      <c r="O22" s="116"/>
      <c r="P22" s="116"/>
      <c r="Q22" s="116"/>
      <c r="R22" s="116"/>
      <c r="S22" s="116"/>
      <c r="T22" s="116"/>
      <c r="U22" s="116"/>
      <c r="V22" s="116"/>
      <c r="W22" s="116"/>
      <c r="X22" s="216"/>
    </row>
    <row r="23" spans="1:24" ht="36" x14ac:dyDescent="0.2">
      <c r="A23" s="172"/>
      <c r="B23" s="172"/>
      <c r="C23" s="172"/>
      <c r="D23" s="210"/>
      <c r="E23" s="44" t="s">
        <v>72</v>
      </c>
      <c r="F23" s="33" t="s">
        <v>542</v>
      </c>
      <c r="G23" s="33" t="s">
        <v>2</v>
      </c>
      <c r="H23" s="36">
        <v>1</v>
      </c>
      <c r="I23" s="36" t="s">
        <v>543</v>
      </c>
      <c r="J23" s="116"/>
      <c r="K23" s="116"/>
      <c r="L23" s="116"/>
      <c r="M23" s="36">
        <v>1</v>
      </c>
      <c r="N23" s="116"/>
      <c r="O23" s="116"/>
      <c r="P23" s="116"/>
      <c r="Q23" s="116"/>
      <c r="R23" s="116"/>
      <c r="S23" s="116"/>
      <c r="T23" s="116"/>
      <c r="U23" s="116"/>
      <c r="V23" s="116"/>
      <c r="W23" s="116"/>
      <c r="X23" s="216"/>
    </row>
    <row r="24" spans="1:24" ht="96" x14ac:dyDescent="0.2">
      <c r="A24" s="172"/>
      <c r="B24" s="172"/>
      <c r="C24" s="172"/>
      <c r="D24" s="210"/>
      <c r="E24" s="44" t="s">
        <v>73</v>
      </c>
      <c r="F24" s="33" t="s">
        <v>544</v>
      </c>
      <c r="G24" s="33" t="s">
        <v>2</v>
      </c>
      <c r="H24" s="36">
        <v>1</v>
      </c>
      <c r="I24" s="36" t="s">
        <v>545</v>
      </c>
      <c r="J24" s="116"/>
      <c r="K24" s="116"/>
      <c r="L24" s="116"/>
      <c r="M24" s="36">
        <v>1</v>
      </c>
      <c r="N24" s="116"/>
      <c r="O24" s="116"/>
      <c r="P24" s="116"/>
      <c r="Q24" s="116"/>
      <c r="R24" s="116"/>
      <c r="S24" s="116"/>
      <c r="T24" s="116"/>
      <c r="U24" s="116"/>
      <c r="V24" s="116"/>
      <c r="W24" s="116"/>
      <c r="X24" s="216"/>
    </row>
    <row r="25" spans="1:24" ht="48" x14ac:dyDescent="0.2">
      <c r="A25" s="217"/>
      <c r="B25" s="217"/>
      <c r="C25" s="217"/>
      <c r="D25" s="210"/>
      <c r="E25" s="44" t="s">
        <v>74</v>
      </c>
      <c r="F25" s="33" t="s">
        <v>546</v>
      </c>
      <c r="G25" s="33" t="s">
        <v>6</v>
      </c>
      <c r="H25" s="36">
        <v>25</v>
      </c>
      <c r="I25" s="36" t="s">
        <v>548</v>
      </c>
      <c r="J25" s="116"/>
      <c r="K25" s="116"/>
      <c r="L25" s="116"/>
      <c r="M25" s="36">
        <v>1</v>
      </c>
      <c r="N25" s="116"/>
      <c r="O25" s="116"/>
      <c r="P25" s="116"/>
      <c r="Q25" s="116"/>
      <c r="R25" s="116"/>
      <c r="S25" s="116"/>
      <c r="T25" s="116"/>
      <c r="U25" s="116"/>
      <c r="V25" s="116"/>
      <c r="W25" s="116"/>
      <c r="X25" s="216"/>
    </row>
    <row r="26" spans="1:24" ht="48" x14ac:dyDescent="0.2">
      <c r="A26" s="218"/>
      <c r="B26" s="218"/>
      <c r="C26" s="219"/>
      <c r="D26" s="210"/>
      <c r="E26" s="43">
        <v>3</v>
      </c>
      <c r="F26" s="26" t="s">
        <v>551</v>
      </c>
      <c r="G26" s="26"/>
      <c r="H26" s="61">
        <f>SUM(H27:H31)</f>
        <v>5</v>
      </c>
      <c r="I26" s="30" t="s">
        <v>548</v>
      </c>
      <c r="J26" s="30">
        <f>H31</f>
        <v>1</v>
      </c>
      <c r="K26" s="28">
        <v>350000000</v>
      </c>
      <c r="L26" s="27"/>
      <c r="M26" s="61">
        <f>SUM(M27:M31)</f>
        <v>4</v>
      </c>
      <c r="N26" s="28"/>
      <c r="O26" s="27"/>
      <c r="P26" s="37"/>
      <c r="Q26" s="37"/>
      <c r="R26" s="32"/>
      <c r="S26" s="32"/>
      <c r="T26" s="61">
        <f>+J26-Q26</f>
        <v>1</v>
      </c>
      <c r="U26" s="62">
        <f>+M26/H26</f>
        <v>0.8</v>
      </c>
      <c r="V26" s="62">
        <f>+Q26/J26</f>
        <v>0</v>
      </c>
      <c r="W26" s="62">
        <f>+N26/K26</f>
        <v>0</v>
      </c>
      <c r="X26" s="220" t="s">
        <v>552</v>
      </c>
    </row>
    <row r="27" spans="1:24" ht="36" x14ac:dyDescent="0.2">
      <c r="A27" s="166"/>
      <c r="B27" s="166"/>
      <c r="C27" s="221"/>
      <c r="D27" s="210"/>
      <c r="E27" s="44" t="s">
        <v>54</v>
      </c>
      <c r="F27" s="33" t="s">
        <v>538</v>
      </c>
      <c r="G27" s="33" t="s">
        <v>2</v>
      </c>
      <c r="H27" s="36">
        <v>1</v>
      </c>
      <c r="I27" s="36" t="s">
        <v>539</v>
      </c>
      <c r="J27" s="116" t="s">
        <v>28</v>
      </c>
      <c r="K27" s="116"/>
      <c r="L27" s="116"/>
      <c r="M27" s="36">
        <v>1</v>
      </c>
      <c r="N27" s="116" t="s">
        <v>28</v>
      </c>
      <c r="O27" s="116"/>
      <c r="P27" s="116"/>
      <c r="Q27" s="116"/>
      <c r="R27" s="116"/>
      <c r="S27" s="116"/>
      <c r="T27" s="116"/>
      <c r="U27" s="116"/>
      <c r="V27" s="116"/>
      <c r="W27" s="116"/>
      <c r="X27" s="220"/>
    </row>
    <row r="28" spans="1:24" ht="60" x14ac:dyDescent="0.2">
      <c r="A28" s="166"/>
      <c r="B28" s="166"/>
      <c r="C28" s="221"/>
      <c r="D28" s="210"/>
      <c r="E28" s="44" t="s">
        <v>50</v>
      </c>
      <c r="F28" s="33" t="s">
        <v>540</v>
      </c>
      <c r="G28" s="33" t="s">
        <v>2</v>
      </c>
      <c r="H28" s="36">
        <v>1</v>
      </c>
      <c r="I28" s="36" t="s">
        <v>541</v>
      </c>
      <c r="J28" s="116"/>
      <c r="K28" s="116"/>
      <c r="L28" s="116"/>
      <c r="M28" s="36">
        <v>1</v>
      </c>
      <c r="N28" s="116"/>
      <c r="O28" s="116"/>
      <c r="P28" s="116"/>
      <c r="Q28" s="116"/>
      <c r="R28" s="116"/>
      <c r="S28" s="116"/>
      <c r="T28" s="116"/>
      <c r="U28" s="116"/>
      <c r="V28" s="116"/>
      <c r="W28" s="116"/>
      <c r="X28" s="220"/>
    </row>
    <row r="29" spans="1:24" ht="36" x14ac:dyDescent="0.2">
      <c r="A29" s="166"/>
      <c r="B29" s="166"/>
      <c r="C29" s="221"/>
      <c r="D29" s="210"/>
      <c r="E29" s="44" t="s">
        <v>49</v>
      </c>
      <c r="F29" s="33" t="s">
        <v>542</v>
      </c>
      <c r="G29" s="33" t="s">
        <v>2</v>
      </c>
      <c r="H29" s="36">
        <v>1</v>
      </c>
      <c r="I29" s="36" t="s">
        <v>543</v>
      </c>
      <c r="J29" s="116"/>
      <c r="K29" s="116"/>
      <c r="L29" s="116"/>
      <c r="M29" s="36">
        <v>1</v>
      </c>
      <c r="N29" s="116"/>
      <c r="O29" s="116"/>
      <c r="P29" s="116"/>
      <c r="Q29" s="116"/>
      <c r="R29" s="116"/>
      <c r="S29" s="116"/>
      <c r="T29" s="116"/>
      <c r="U29" s="116"/>
      <c r="V29" s="116"/>
      <c r="W29" s="116"/>
      <c r="X29" s="220"/>
    </row>
    <row r="30" spans="1:24" ht="96" x14ac:dyDescent="0.2">
      <c r="A30" s="166"/>
      <c r="B30" s="166"/>
      <c r="C30" s="221"/>
      <c r="D30" s="210"/>
      <c r="E30" s="44" t="s">
        <v>47</v>
      </c>
      <c r="F30" s="33" t="s">
        <v>544</v>
      </c>
      <c r="G30" s="33" t="s">
        <v>2</v>
      </c>
      <c r="H30" s="36">
        <v>1</v>
      </c>
      <c r="I30" s="36" t="s">
        <v>545</v>
      </c>
      <c r="J30" s="116"/>
      <c r="K30" s="116"/>
      <c r="L30" s="116"/>
      <c r="M30" s="36">
        <v>1</v>
      </c>
      <c r="N30" s="116"/>
      <c r="O30" s="116"/>
      <c r="P30" s="116"/>
      <c r="Q30" s="116"/>
      <c r="R30" s="116"/>
      <c r="S30" s="116"/>
      <c r="T30" s="116"/>
      <c r="U30" s="116"/>
      <c r="V30" s="116"/>
      <c r="W30" s="116"/>
      <c r="X30" s="220"/>
    </row>
    <row r="31" spans="1:24" ht="24" x14ac:dyDescent="0.2">
      <c r="A31" s="211"/>
      <c r="B31" s="211"/>
      <c r="C31" s="222"/>
      <c r="D31" s="210"/>
      <c r="E31" s="44" t="s">
        <v>48</v>
      </c>
      <c r="F31" s="33" t="s">
        <v>546</v>
      </c>
      <c r="G31" s="33" t="s">
        <v>6</v>
      </c>
      <c r="H31" s="36">
        <v>1</v>
      </c>
      <c r="I31" s="36" t="s">
        <v>553</v>
      </c>
      <c r="J31" s="116"/>
      <c r="K31" s="116"/>
      <c r="L31" s="116"/>
      <c r="M31" s="36">
        <v>0</v>
      </c>
      <c r="N31" s="116"/>
      <c r="O31" s="116"/>
      <c r="P31" s="116"/>
      <c r="Q31" s="116"/>
      <c r="R31" s="116"/>
      <c r="S31" s="116"/>
      <c r="T31" s="116"/>
      <c r="U31" s="116"/>
      <c r="V31" s="116"/>
      <c r="W31" s="116"/>
      <c r="X31" s="220"/>
    </row>
    <row r="32" spans="1:24" ht="108" x14ac:dyDescent="0.2">
      <c r="A32" s="218"/>
      <c r="B32" s="218"/>
      <c r="C32" s="219"/>
      <c r="D32" s="210"/>
      <c r="E32" s="43">
        <v>4</v>
      </c>
      <c r="F32" s="26" t="s">
        <v>554</v>
      </c>
      <c r="G32" s="26"/>
      <c r="H32" s="61">
        <f>SUM(H33:H33)</f>
        <v>2</v>
      </c>
      <c r="I32" s="30" t="s">
        <v>555</v>
      </c>
      <c r="J32" s="30">
        <f>H33</f>
        <v>2</v>
      </c>
      <c r="K32" s="28">
        <v>1700000000</v>
      </c>
      <c r="L32" s="27"/>
      <c r="M32" s="61">
        <f>SUM(M33:M33)</f>
        <v>0</v>
      </c>
      <c r="N32" s="28">
        <v>1699999999</v>
      </c>
      <c r="O32" s="27"/>
      <c r="P32" s="89" t="s">
        <v>556</v>
      </c>
      <c r="Q32" s="37">
        <v>2</v>
      </c>
      <c r="R32" s="32">
        <v>43831</v>
      </c>
      <c r="S32" s="32">
        <v>44100</v>
      </c>
      <c r="T32" s="61">
        <f>+J32-Q32</f>
        <v>0</v>
      </c>
      <c r="U32" s="62">
        <f>+M32/H32</f>
        <v>0</v>
      </c>
      <c r="V32" s="62">
        <f>+Q32/J32</f>
        <v>1</v>
      </c>
      <c r="W32" s="62">
        <f>+N32/K32</f>
        <v>0.99999999941176465</v>
      </c>
      <c r="X32" s="220" t="s">
        <v>557</v>
      </c>
    </row>
    <row r="33" spans="1:24" ht="36" x14ac:dyDescent="0.2">
      <c r="A33" s="211"/>
      <c r="B33" s="211"/>
      <c r="C33" s="222"/>
      <c r="D33" s="210"/>
      <c r="E33" s="44" t="s">
        <v>80</v>
      </c>
      <c r="F33" s="33" t="s">
        <v>546</v>
      </c>
      <c r="G33" s="33" t="s">
        <v>6</v>
      </c>
      <c r="H33" s="36">
        <v>2</v>
      </c>
      <c r="I33" s="36" t="s">
        <v>555</v>
      </c>
      <c r="J33" s="116"/>
      <c r="K33" s="116"/>
      <c r="L33" s="116"/>
      <c r="M33" s="36">
        <v>0</v>
      </c>
      <c r="N33" s="116"/>
      <c r="O33" s="116"/>
      <c r="P33" s="116"/>
      <c r="Q33" s="116"/>
      <c r="R33" s="116"/>
      <c r="S33" s="116"/>
      <c r="T33" s="116"/>
      <c r="U33" s="116"/>
      <c r="V33" s="116"/>
      <c r="W33" s="116"/>
      <c r="X33" s="220"/>
    </row>
    <row r="34" spans="1:24" ht="84" x14ac:dyDescent="0.2">
      <c r="A34" s="218"/>
      <c r="B34" s="218"/>
      <c r="C34" s="219"/>
      <c r="D34" s="210"/>
      <c r="E34" s="43">
        <v>5</v>
      </c>
      <c r="F34" s="26" t="s">
        <v>558</v>
      </c>
      <c r="G34" s="26"/>
      <c r="H34" s="61">
        <f>SUM(H35:H39)</f>
        <v>69</v>
      </c>
      <c r="I34" s="30" t="s">
        <v>559</v>
      </c>
      <c r="J34" s="30">
        <f>H39</f>
        <v>65</v>
      </c>
      <c r="K34" s="28">
        <v>1500000000</v>
      </c>
      <c r="L34" s="27"/>
      <c r="M34" s="61">
        <f>SUM(M35:M39)</f>
        <v>2</v>
      </c>
      <c r="N34" s="28"/>
      <c r="O34" s="27"/>
      <c r="P34" s="37"/>
      <c r="Q34" s="37"/>
      <c r="R34" s="37"/>
      <c r="S34" s="37"/>
      <c r="T34" s="61">
        <f>+J34-Q34</f>
        <v>65</v>
      </c>
      <c r="U34" s="62">
        <f>+M34/H34</f>
        <v>2.8985507246376812E-2</v>
      </c>
      <c r="V34" s="62">
        <f>+Q34/J34</f>
        <v>0</v>
      </c>
      <c r="W34" s="62">
        <f>+N34/K34</f>
        <v>0</v>
      </c>
      <c r="X34" s="220" t="s">
        <v>560</v>
      </c>
    </row>
    <row r="35" spans="1:24" ht="96" x14ac:dyDescent="0.2">
      <c r="A35" s="166"/>
      <c r="B35" s="166"/>
      <c r="C35" s="221"/>
      <c r="D35" s="210"/>
      <c r="E35" s="44" t="s">
        <v>62</v>
      </c>
      <c r="F35" s="33" t="s">
        <v>538</v>
      </c>
      <c r="G35" s="33" t="s">
        <v>2</v>
      </c>
      <c r="H35" s="36">
        <v>1</v>
      </c>
      <c r="I35" s="36" t="s">
        <v>539</v>
      </c>
      <c r="J35" s="116" t="s">
        <v>55</v>
      </c>
      <c r="K35" s="116"/>
      <c r="L35" s="116"/>
      <c r="M35" s="36">
        <v>1</v>
      </c>
      <c r="N35" s="116" t="s">
        <v>55</v>
      </c>
      <c r="O35" s="116"/>
      <c r="P35" s="116"/>
      <c r="Q35" s="116"/>
      <c r="R35" s="116"/>
      <c r="S35" s="116"/>
      <c r="T35" s="116"/>
      <c r="U35" s="116"/>
      <c r="V35" s="116"/>
      <c r="W35" s="116"/>
      <c r="X35" s="220"/>
    </row>
    <row r="36" spans="1:24" ht="60" x14ac:dyDescent="0.2">
      <c r="A36" s="166"/>
      <c r="B36" s="166"/>
      <c r="C36" s="221"/>
      <c r="D36" s="210"/>
      <c r="E36" s="44" t="s">
        <v>63</v>
      </c>
      <c r="F36" s="33" t="s">
        <v>540</v>
      </c>
      <c r="G36" s="33" t="s">
        <v>2</v>
      </c>
      <c r="H36" s="36">
        <v>1</v>
      </c>
      <c r="I36" s="36" t="s">
        <v>541</v>
      </c>
      <c r="J36" s="116"/>
      <c r="K36" s="116"/>
      <c r="L36" s="116"/>
      <c r="M36" s="36">
        <v>1</v>
      </c>
      <c r="N36" s="116"/>
      <c r="O36" s="116"/>
      <c r="P36" s="116"/>
      <c r="Q36" s="116"/>
      <c r="R36" s="116"/>
      <c r="S36" s="116"/>
      <c r="T36" s="116"/>
      <c r="U36" s="116"/>
      <c r="V36" s="116"/>
      <c r="W36" s="116"/>
      <c r="X36" s="220"/>
    </row>
    <row r="37" spans="1:24" ht="36" x14ac:dyDescent="0.2">
      <c r="A37" s="166"/>
      <c r="B37" s="166"/>
      <c r="C37" s="221"/>
      <c r="D37" s="210"/>
      <c r="E37" s="44" t="s">
        <v>64</v>
      </c>
      <c r="F37" s="33" t="s">
        <v>542</v>
      </c>
      <c r="G37" s="33" t="s">
        <v>2</v>
      </c>
      <c r="H37" s="36">
        <v>1</v>
      </c>
      <c r="I37" s="36" t="s">
        <v>543</v>
      </c>
      <c r="J37" s="116"/>
      <c r="K37" s="116"/>
      <c r="L37" s="116"/>
      <c r="M37" s="36">
        <v>0</v>
      </c>
      <c r="N37" s="116"/>
      <c r="O37" s="116"/>
      <c r="P37" s="116"/>
      <c r="Q37" s="116"/>
      <c r="R37" s="116"/>
      <c r="S37" s="116"/>
      <c r="T37" s="116"/>
      <c r="U37" s="116"/>
      <c r="V37" s="116"/>
      <c r="W37" s="116"/>
      <c r="X37" s="220"/>
    </row>
    <row r="38" spans="1:24" ht="96" x14ac:dyDescent="0.2">
      <c r="A38" s="166"/>
      <c r="B38" s="166"/>
      <c r="C38" s="221"/>
      <c r="D38" s="210"/>
      <c r="E38" s="44" t="s">
        <v>65</v>
      </c>
      <c r="F38" s="33" t="s">
        <v>544</v>
      </c>
      <c r="G38" s="33" t="s">
        <v>2</v>
      </c>
      <c r="H38" s="36">
        <v>1</v>
      </c>
      <c r="I38" s="36" t="s">
        <v>545</v>
      </c>
      <c r="J38" s="116"/>
      <c r="K38" s="116"/>
      <c r="L38" s="116"/>
      <c r="M38" s="36">
        <v>0</v>
      </c>
      <c r="N38" s="116"/>
      <c r="O38" s="116"/>
      <c r="P38" s="116"/>
      <c r="Q38" s="116"/>
      <c r="R38" s="116"/>
      <c r="S38" s="116"/>
      <c r="T38" s="116"/>
      <c r="U38" s="116"/>
      <c r="V38" s="116"/>
      <c r="W38" s="116"/>
      <c r="X38" s="220"/>
    </row>
    <row r="39" spans="1:24" ht="24" x14ac:dyDescent="0.2">
      <c r="A39" s="211"/>
      <c r="B39" s="211"/>
      <c r="C39" s="222"/>
      <c r="D39" s="210"/>
      <c r="E39" s="44" t="s">
        <v>105</v>
      </c>
      <c r="F39" s="33" t="s">
        <v>546</v>
      </c>
      <c r="G39" s="33" t="s">
        <v>6</v>
      </c>
      <c r="H39" s="36">
        <v>65</v>
      </c>
      <c r="I39" s="36" t="s">
        <v>559</v>
      </c>
      <c r="J39" s="116"/>
      <c r="K39" s="116"/>
      <c r="L39" s="116"/>
      <c r="M39" s="36">
        <v>0</v>
      </c>
      <c r="N39" s="116"/>
      <c r="O39" s="116"/>
      <c r="P39" s="116"/>
      <c r="Q39" s="116"/>
      <c r="R39" s="116"/>
      <c r="S39" s="116"/>
      <c r="T39" s="116"/>
      <c r="U39" s="116"/>
      <c r="V39" s="116"/>
      <c r="W39" s="116"/>
      <c r="X39" s="220"/>
    </row>
    <row r="40" spans="1:24" ht="84" x14ac:dyDescent="0.2">
      <c r="A40" s="218"/>
      <c r="B40" s="218"/>
      <c r="C40" s="219"/>
      <c r="D40" s="210"/>
      <c r="E40" s="43">
        <v>6</v>
      </c>
      <c r="F40" s="26" t="s">
        <v>561</v>
      </c>
      <c r="G40" s="26"/>
      <c r="H40" s="61">
        <f>SUM(H41:H45)</f>
        <v>5</v>
      </c>
      <c r="I40" s="30" t="s">
        <v>559</v>
      </c>
      <c r="J40" s="30">
        <f>H45</f>
        <v>1</v>
      </c>
      <c r="K40" s="28">
        <v>200000000</v>
      </c>
      <c r="L40" s="27"/>
      <c r="M40" s="61">
        <f>SUM(M41:M45)</f>
        <v>1</v>
      </c>
      <c r="N40" s="27"/>
      <c r="O40" s="27"/>
      <c r="P40" s="37"/>
      <c r="Q40" s="37"/>
      <c r="R40" s="37"/>
      <c r="S40" s="37"/>
      <c r="T40" s="61">
        <f>+J40-Q40</f>
        <v>1</v>
      </c>
      <c r="U40" s="62">
        <f>+M40/H40</f>
        <v>0.2</v>
      </c>
      <c r="V40" s="62">
        <f>+Q40/J40</f>
        <v>0</v>
      </c>
      <c r="W40" s="62">
        <f>+N40/K40</f>
        <v>0</v>
      </c>
      <c r="X40" s="220" t="s">
        <v>562</v>
      </c>
    </row>
    <row r="41" spans="1:24" ht="36" x14ac:dyDescent="0.2">
      <c r="A41" s="166"/>
      <c r="B41" s="166"/>
      <c r="C41" s="221"/>
      <c r="D41" s="210"/>
      <c r="E41" s="44" t="s">
        <v>66</v>
      </c>
      <c r="F41" s="33" t="s">
        <v>538</v>
      </c>
      <c r="G41" s="33" t="s">
        <v>2</v>
      </c>
      <c r="H41" s="36">
        <v>1</v>
      </c>
      <c r="I41" s="36" t="s">
        <v>539</v>
      </c>
      <c r="J41" s="116" t="s">
        <v>55</v>
      </c>
      <c r="K41" s="116"/>
      <c r="L41" s="116"/>
      <c r="M41" s="36">
        <v>1</v>
      </c>
      <c r="N41" s="116" t="s">
        <v>55</v>
      </c>
      <c r="O41" s="116"/>
      <c r="P41" s="116"/>
      <c r="Q41" s="116"/>
      <c r="R41" s="116"/>
      <c r="S41" s="116"/>
      <c r="T41" s="116"/>
      <c r="U41" s="116"/>
      <c r="V41" s="116"/>
      <c r="W41" s="116"/>
      <c r="X41" s="220"/>
    </row>
    <row r="42" spans="1:24" ht="24" x14ac:dyDescent="0.2">
      <c r="A42" s="166"/>
      <c r="B42" s="166"/>
      <c r="C42" s="221"/>
      <c r="D42" s="210"/>
      <c r="E42" s="44" t="s">
        <v>67</v>
      </c>
      <c r="F42" s="33" t="s">
        <v>540</v>
      </c>
      <c r="G42" s="33" t="s">
        <v>2</v>
      </c>
      <c r="H42" s="36">
        <v>1</v>
      </c>
      <c r="I42" s="36" t="s">
        <v>541</v>
      </c>
      <c r="J42" s="116"/>
      <c r="K42" s="116"/>
      <c r="L42" s="116"/>
      <c r="M42" s="36">
        <v>0</v>
      </c>
      <c r="N42" s="116"/>
      <c r="O42" s="116"/>
      <c r="P42" s="116"/>
      <c r="Q42" s="116"/>
      <c r="R42" s="116"/>
      <c r="S42" s="116"/>
      <c r="T42" s="116"/>
      <c r="U42" s="116"/>
      <c r="V42" s="116"/>
      <c r="W42" s="116"/>
      <c r="X42" s="220"/>
    </row>
    <row r="43" spans="1:24" ht="36" x14ac:dyDescent="0.2">
      <c r="A43" s="166"/>
      <c r="B43" s="166"/>
      <c r="C43" s="221"/>
      <c r="D43" s="210"/>
      <c r="E43" s="44" t="s">
        <v>68</v>
      </c>
      <c r="F43" s="33" t="s">
        <v>542</v>
      </c>
      <c r="G43" s="33" t="s">
        <v>2</v>
      </c>
      <c r="H43" s="36">
        <v>1</v>
      </c>
      <c r="I43" s="36" t="s">
        <v>543</v>
      </c>
      <c r="J43" s="116"/>
      <c r="K43" s="116"/>
      <c r="L43" s="116"/>
      <c r="M43" s="36">
        <v>0</v>
      </c>
      <c r="N43" s="116"/>
      <c r="O43" s="116"/>
      <c r="P43" s="116"/>
      <c r="Q43" s="116"/>
      <c r="R43" s="116"/>
      <c r="S43" s="116"/>
      <c r="T43" s="116"/>
      <c r="U43" s="116"/>
      <c r="V43" s="116"/>
      <c r="W43" s="116"/>
      <c r="X43" s="220"/>
    </row>
    <row r="44" spans="1:24" ht="36" x14ac:dyDescent="0.2">
      <c r="A44" s="166"/>
      <c r="B44" s="166"/>
      <c r="C44" s="221"/>
      <c r="D44" s="210"/>
      <c r="E44" s="44" t="s">
        <v>69</v>
      </c>
      <c r="F44" s="33" t="s">
        <v>544</v>
      </c>
      <c r="G44" s="33" t="s">
        <v>2</v>
      </c>
      <c r="H44" s="36">
        <v>1</v>
      </c>
      <c r="I44" s="36" t="s">
        <v>545</v>
      </c>
      <c r="J44" s="116"/>
      <c r="K44" s="116"/>
      <c r="L44" s="116"/>
      <c r="M44" s="36">
        <v>0</v>
      </c>
      <c r="N44" s="116"/>
      <c r="O44" s="116"/>
      <c r="P44" s="116"/>
      <c r="Q44" s="116"/>
      <c r="R44" s="116"/>
      <c r="S44" s="116"/>
      <c r="T44" s="116"/>
      <c r="U44" s="116"/>
      <c r="V44" s="116"/>
      <c r="W44" s="116"/>
      <c r="X44" s="220"/>
    </row>
    <row r="45" spans="1:24" ht="48" x14ac:dyDescent="0.2">
      <c r="A45" s="211"/>
      <c r="B45" s="211"/>
      <c r="C45" s="222"/>
      <c r="D45" s="210"/>
      <c r="E45" s="44" t="s">
        <v>106</v>
      </c>
      <c r="F45" s="33" t="s">
        <v>546</v>
      </c>
      <c r="G45" s="33" t="s">
        <v>6</v>
      </c>
      <c r="H45" s="36">
        <v>1</v>
      </c>
      <c r="I45" s="36" t="s">
        <v>559</v>
      </c>
      <c r="J45" s="116"/>
      <c r="K45" s="116"/>
      <c r="L45" s="116"/>
      <c r="M45" s="36">
        <v>0</v>
      </c>
      <c r="N45" s="116"/>
      <c r="O45" s="116"/>
      <c r="P45" s="116"/>
      <c r="Q45" s="116"/>
      <c r="R45" s="116"/>
      <c r="S45" s="116"/>
      <c r="T45" s="116"/>
      <c r="U45" s="116"/>
      <c r="V45" s="116"/>
      <c r="W45" s="116"/>
      <c r="X45" s="220"/>
    </row>
    <row r="46" spans="1:24" ht="132" x14ac:dyDescent="0.2">
      <c r="A46" s="218"/>
      <c r="B46" s="218"/>
      <c r="C46" s="219"/>
      <c r="D46" s="210"/>
      <c r="E46" s="43">
        <v>7</v>
      </c>
      <c r="F46" s="26" t="s">
        <v>563</v>
      </c>
      <c r="G46" s="26"/>
      <c r="H46" s="61">
        <f>SUM(H47:H51)</f>
        <v>6</v>
      </c>
      <c r="I46" s="30" t="s">
        <v>564</v>
      </c>
      <c r="J46" s="30">
        <f>H51</f>
        <v>2</v>
      </c>
      <c r="K46" s="223">
        <v>1100000000</v>
      </c>
      <c r="L46" s="27"/>
      <c r="M46" s="61">
        <f>SUM(M47:M51)</f>
        <v>3</v>
      </c>
      <c r="N46" s="27"/>
      <c r="O46" s="27"/>
      <c r="P46" s="37"/>
      <c r="Q46" s="37"/>
      <c r="R46" s="37"/>
      <c r="S46" s="37"/>
      <c r="T46" s="61">
        <f>+J46-Q46</f>
        <v>2</v>
      </c>
      <c r="U46" s="62">
        <f>+M46/H46</f>
        <v>0.5</v>
      </c>
      <c r="V46" s="62">
        <f>+Q46/J46</f>
        <v>0</v>
      </c>
      <c r="W46" s="62">
        <f>+N46/K46</f>
        <v>0</v>
      </c>
      <c r="X46" s="220" t="s">
        <v>565</v>
      </c>
    </row>
    <row r="47" spans="1:24" ht="36" x14ac:dyDescent="0.2">
      <c r="A47" s="166"/>
      <c r="B47" s="166"/>
      <c r="C47" s="221"/>
      <c r="D47" s="210"/>
      <c r="E47" s="44" t="s">
        <v>160</v>
      </c>
      <c r="F47" s="33" t="s">
        <v>538</v>
      </c>
      <c r="G47" s="33" t="s">
        <v>2</v>
      </c>
      <c r="H47" s="36">
        <v>1</v>
      </c>
      <c r="I47" s="36" t="s">
        <v>539</v>
      </c>
      <c r="J47" s="116" t="s">
        <v>55</v>
      </c>
      <c r="K47" s="116"/>
      <c r="L47" s="116"/>
      <c r="M47" s="36">
        <v>1</v>
      </c>
      <c r="N47" s="116" t="s">
        <v>55</v>
      </c>
      <c r="O47" s="116"/>
      <c r="P47" s="116"/>
      <c r="Q47" s="116"/>
      <c r="R47" s="116"/>
      <c r="S47" s="116"/>
      <c r="T47" s="116"/>
      <c r="U47" s="116"/>
      <c r="V47" s="116"/>
      <c r="W47" s="116"/>
      <c r="X47" s="220"/>
    </row>
    <row r="48" spans="1:24" ht="24" x14ac:dyDescent="0.2">
      <c r="A48" s="166"/>
      <c r="B48" s="166"/>
      <c r="C48" s="221"/>
      <c r="D48" s="210"/>
      <c r="E48" s="44" t="s">
        <v>161</v>
      </c>
      <c r="F48" s="33" t="s">
        <v>540</v>
      </c>
      <c r="G48" s="33" t="s">
        <v>2</v>
      </c>
      <c r="H48" s="36">
        <v>1</v>
      </c>
      <c r="I48" s="36" t="s">
        <v>541</v>
      </c>
      <c r="J48" s="116"/>
      <c r="K48" s="116"/>
      <c r="L48" s="116"/>
      <c r="M48" s="36">
        <v>1</v>
      </c>
      <c r="N48" s="116"/>
      <c r="O48" s="116"/>
      <c r="P48" s="116"/>
      <c r="Q48" s="116"/>
      <c r="R48" s="116"/>
      <c r="S48" s="116"/>
      <c r="T48" s="116"/>
      <c r="U48" s="116"/>
      <c r="V48" s="116"/>
      <c r="W48" s="116"/>
      <c r="X48" s="220"/>
    </row>
    <row r="49" spans="1:24" ht="36" x14ac:dyDescent="0.2">
      <c r="A49" s="166"/>
      <c r="B49" s="166"/>
      <c r="C49" s="221"/>
      <c r="D49" s="210"/>
      <c r="E49" s="44" t="s">
        <v>162</v>
      </c>
      <c r="F49" s="33" t="s">
        <v>542</v>
      </c>
      <c r="G49" s="33" t="s">
        <v>2</v>
      </c>
      <c r="H49" s="36">
        <v>1</v>
      </c>
      <c r="I49" s="36" t="s">
        <v>543</v>
      </c>
      <c r="J49" s="116"/>
      <c r="K49" s="116"/>
      <c r="L49" s="116"/>
      <c r="M49" s="36">
        <v>1</v>
      </c>
      <c r="N49" s="116"/>
      <c r="O49" s="116"/>
      <c r="P49" s="116"/>
      <c r="Q49" s="116"/>
      <c r="R49" s="116"/>
      <c r="S49" s="116"/>
      <c r="T49" s="116"/>
      <c r="U49" s="116"/>
      <c r="V49" s="116"/>
      <c r="W49" s="116"/>
      <c r="X49" s="220"/>
    </row>
    <row r="50" spans="1:24" ht="36" x14ac:dyDescent="0.2">
      <c r="A50" s="166"/>
      <c r="B50" s="166"/>
      <c r="C50" s="221"/>
      <c r="D50" s="210"/>
      <c r="E50" s="44" t="s">
        <v>163</v>
      </c>
      <c r="F50" s="33" t="s">
        <v>544</v>
      </c>
      <c r="G50" s="33" t="s">
        <v>2</v>
      </c>
      <c r="H50" s="36">
        <v>1</v>
      </c>
      <c r="I50" s="36" t="s">
        <v>545</v>
      </c>
      <c r="J50" s="116"/>
      <c r="K50" s="116"/>
      <c r="L50" s="116"/>
      <c r="M50" s="36">
        <v>0</v>
      </c>
      <c r="N50" s="116"/>
      <c r="O50" s="116"/>
      <c r="P50" s="116"/>
      <c r="Q50" s="116"/>
      <c r="R50" s="116"/>
      <c r="S50" s="116"/>
      <c r="T50" s="116"/>
      <c r="U50" s="116"/>
      <c r="V50" s="116"/>
      <c r="W50" s="116"/>
      <c r="X50" s="220"/>
    </row>
    <row r="51" spans="1:24" ht="60" x14ac:dyDescent="0.2">
      <c r="A51" s="167"/>
      <c r="B51" s="167"/>
      <c r="C51" s="224"/>
      <c r="D51" s="210"/>
      <c r="E51" s="44" t="s">
        <v>164</v>
      </c>
      <c r="F51" s="33" t="s">
        <v>546</v>
      </c>
      <c r="G51" s="33" t="s">
        <v>6</v>
      </c>
      <c r="H51" s="36">
        <v>2</v>
      </c>
      <c r="I51" s="36" t="s">
        <v>564</v>
      </c>
      <c r="J51" s="116"/>
      <c r="K51" s="116"/>
      <c r="L51" s="116"/>
      <c r="M51" s="36">
        <v>0</v>
      </c>
      <c r="N51" s="116"/>
      <c r="O51" s="116"/>
      <c r="P51" s="116"/>
      <c r="Q51" s="116"/>
      <c r="R51" s="116"/>
      <c r="S51" s="116"/>
      <c r="T51" s="116"/>
      <c r="U51" s="116"/>
      <c r="V51" s="116"/>
      <c r="W51" s="116"/>
      <c r="X51" s="220"/>
    </row>
    <row r="52" spans="1:24" ht="72" x14ac:dyDescent="0.2">
      <c r="A52" s="152"/>
      <c r="B52" s="152"/>
      <c r="C52" s="152"/>
      <c r="D52" s="210"/>
      <c r="E52" s="43">
        <v>8</v>
      </c>
      <c r="F52" s="26" t="s">
        <v>566</v>
      </c>
      <c r="G52" s="26"/>
      <c r="H52" s="61">
        <f>SUM(H53:H57)</f>
        <v>270004</v>
      </c>
      <c r="I52" s="30" t="s">
        <v>567</v>
      </c>
      <c r="J52" s="30">
        <f>H57</f>
        <v>270000</v>
      </c>
      <c r="K52" s="223">
        <v>1000000000</v>
      </c>
      <c r="L52" s="27"/>
      <c r="M52" s="61">
        <f>SUM(M53:M57)</f>
        <v>3</v>
      </c>
      <c r="N52" s="27"/>
      <c r="O52" s="27"/>
      <c r="P52" s="37"/>
      <c r="Q52" s="37"/>
      <c r="R52" s="37"/>
      <c r="S52" s="37"/>
      <c r="T52" s="61">
        <f>+J52-Q52</f>
        <v>270000</v>
      </c>
      <c r="U52" s="62">
        <f>+M52/H52</f>
        <v>1.111094650449623E-5</v>
      </c>
      <c r="V52" s="62">
        <f>+Q52/J52</f>
        <v>0</v>
      </c>
      <c r="W52" s="62">
        <f>+N52/K52</f>
        <v>0</v>
      </c>
      <c r="X52" s="220" t="s">
        <v>568</v>
      </c>
    </row>
    <row r="53" spans="1:24" ht="36" x14ac:dyDescent="0.2">
      <c r="A53" s="204"/>
      <c r="B53" s="204"/>
      <c r="C53" s="204"/>
      <c r="D53" s="210"/>
      <c r="E53" s="44" t="s">
        <v>165</v>
      </c>
      <c r="F53" s="33" t="s">
        <v>538</v>
      </c>
      <c r="G53" s="33" t="s">
        <v>2</v>
      </c>
      <c r="H53" s="36">
        <v>1</v>
      </c>
      <c r="I53" s="36" t="s">
        <v>539</v>
      </c>
      <c r="J53" s="116" t="s">
        <v>55</v>
      </c>
      <c r="K53" s="116"/>
      <c r="L53" s="116"/>
      <c r="M53" s="36">
        <v>1</v>
      </c>
      <c r="N53" s="116" t="s">
        <v>55</v>
      </c>
      <c r="O53" s="116"/>
      <c r="P53" s="116"/>
      <c r="Q53" s="116"/>
      <c r="R53" s="116"/>
      <c r="S53" s="116"/>
      <c r="T53" s="116"/>
      <c r="U53" s="116"/>
      <c r="V53" s="116"/>
      <c r="W53" s="116"/>
      <c r="X53" s="220"/>
    </row>
    <row r="54" spans="1:24" ht="60" x14ac:dyDescent="0.2">
      <c r="A54" s="204"/>
      <c r="B54" s="204"/>
      <c r="C54" s="204"/>
      <c r="D54" s="210"/>
      <c r="E54" s="44" t="s">
        <v>166</v>
      </c>
      <c r="F54" s="33" t="s">
        <v>540</v>
      </c>
      <c r="G54" s="33" t="s">
        <v>2</v>
      </c>
      <c r="H54" s="36">
        <v>1</v>
      </c>
      <c r="I54" s="36" t="s">
        <v>541</v>
      </c>
      <c r="J54" s="116"/>
      <c r="K54" s="116"/>
      <c r="L54" s="116"/>
      <c r="M54" s="36">
        <v>1</v>
      </c>
      <c r="N54" s="116"/>
      <c r="O54" s="116"/>
      <c r="P54" s="116"/>
      <c r="Q54" s="116"/>
      <c r="R54" s="116"/>
      <c r="S54" s="116"/>
      <c r="T54" s="116"/>
      <c r="U54" s="116"/>
      <c r="V54" s="116"/>
      <c r="W54" s="116"/>
      <c r="X54" s="220"/>
    </row>
    <row r="55" spans="1:24" ht="36" x14ac:dyDescent="0.2">
      <c r="A55" s="204"/>
      <c r="B55" s="204"/>
      <c r="C55" s="204"/>
      <c r="D55" s="210"/>
      <c r="E55" s="44" t="s">
        <v>167</v>
      </c>
      <c r="F55" s="33" t="s">
        <v>542</v>
      </c>
      <c r="G55" s="33" t="s">
        <v>2</v>
      </c>
      <c r="H55" s="36">
        <v>1</v>
      </c>
      <c r="I55" s="36" t="s">
        <v>543</v>
      </c>
      <c r="J55" s="116"/>
      <c r="K55" s="116"/>
      <c r="L55" s="116"/>
      <c r="M55" s="36">
        <v>1</v>
      </c>
      <c r="N55" s="116"/>
      <c r="O55" s="116"/>
      <c r="P55" s="116"/>
      <c r="Q55" s="116"/>
      <c r="R55" s="116"/>
      <c r="S55" s="116"/>
      <c r="T55" s="116"/>
      <c r="U55" s="116"/>
      <c r="V55" s="116"/>
      <c r="W55" s="116"/>
      <c r="X55" s="220"/>
    </row>
    <row r="56" spans="1:24" ht="36" x14ac:dyDescent="0.2">
      <c r="A56" s="204"/>
      <c r="B56" s="204"/>
      <c r="C56" s="204"/>
      <c r="D56" s="210"/>
      <c r="E56" s="44" t="s">
        <v>168</v>
      </c>
      <c r="F56" s="33" t="s">
        <v>544</v>
      </c>
      <c r="G56" s="33" t="s">
        <v>2</v>
      </c>
      <c r="H56" s="36">
        <v>1</v>
      </c>
      <c r="I56" s="36" t="s">
        <v>545</v>
      </c>
      <c r="J56" s="116"/>
      <c r="K56" s="116"/>
      <c r="L56" s="116"/>
      <c r="M56" s="36">
        <v>0</v>
      </c>
      <c r="N56" s="116"/>
      <c r="O56" s="116"/>
      <c r="P56" s="116"/>
      <c r="Q56" s="116"/>
      <c r="R56" s="116"/>
      <c r="S56" s="116"/>
      <c r="T56" s="116"/>
      <c r="U56" s="116"/>
      <c r="V56" s="116"/>
      <c r="W56" s="116"/>
      <c r="X56" s="220"/>
    </row>
    <row r="57" spans="1:24" ht="24" x14ac:dyDescent="0.2">
      <c r="A57" s="204"/>
      <c r="B57" s="204"/>
      <c r="C57" s="204"/>
      <c r="D57" s="210"/>
      <c r="E57" s="44" t="s">
        <v>169</v>
      </c>
      <c r="F57" s="33" t="s">
        <v>546</v>
      </c>
      <c r="G57" s="33" t="s">
        <v>6</v>
      </c>
      <c r="H57" s="36">
        <v>270000</v>
      </c>
      <c r="I57" s="36" t="s">
        <v>567</v>
      </c>
      <c r="J57" s="116"/>
      <c r="K57" s="116"/>
      <c r="L57" s="116"/>
      <c r="M57" s="36">
        <v>0</v>
      </c>
      <c r="N57" s="116"/>
      <c r="O57" s="116"/>
      <c r="P57" s="116"/>
      <c r="Q57" s="116"/>
      <c r="R57" s="116"/>
      <c r="S57" s="116"/>
      <c r="T57" s="116"/>
      <c r="U57" s="116"/>
      <c r="V57" s="116"/>
      <c r="W57" s="116"/>
      <c r="X57" s="220"/>
    </row>
    <row r="58" spans="1:24" ht="84" x14ac:dyDescent="0.2">
      <c r="A58" s="165"/>
      <c r="B58" s="165"/>
      <c r="C58" s="225"/>
      <c r="D58" s="210"/>
      <c r="E58" s="43">
        <v>9</v>
      </c>
      <c r="F58" s="26" t="s">
        <v>569</v>
      </c>
      <c r="G58" s="26"/>
      <c r="H58" s="61">
        <f>SUM(H59:H63)</f>
        <v>5</v>
      </c>
      <c r="I58" s="30" t="s">
        <v>570</v>
      </c>
      <c r="J58" s="30">
        <f>H63</f>
        <v>1</v>
      </c>
      <c r="K58" s="223">
        <v>200000000</v>
      </c>
      <c r="L58" s="27"/>
      <c r="M58" s="61">
        <f>SUM(M59:M63)</f>
        <v>2</v>
      </c>
      <c r="N58" s="27"/>
      <c r="O58" s="27"/>
      <c r="P58" s="37"/>
      <c r="Q58" s="37"/>
      <c r="R58" s="37"/>
      <c r="S58" s="37"/>
      <c r="T58" s="61">
        <f>+J58-Q58</f>
        <v>1</v>
      </c>
      <c r="U58" s="62">
        <f>+M58/H58</f>
        <v>0.4</v>
      </c>
      <c r="V58" s="62">
        <f>+Q58/J58</f>
        <v>0</v>
      </c>
      <c r="W58" s="62">
        <f>+N58/K58</f>
        <v>0</v>
      </c>
      <c r="X58" s="220" t="s">
        <v>562</v>
      </c>
    </row>
    <row r="59" spans="1:24" ht="36" x14ac:dyDescent="0.2">
      <c r="A59" s="166"/>
      <c r="B59" s="166"/>
      <c r="C59" s="221"/>
      <c r="D59" s="210"/>
      <c r="E59" s="44" t="s">
        <v>170</v>
      </c>
      <c r="F59" s="33" t="s">
        <v>538</v>
      </c>
      <c r="G59" s="33" t="s">
        <v>2</v>
      </c>
      <c r="H59" s="36">
        <v>1</v>
      </c>
      <c r="I59" s="36" t="s">
        <v>539</v>
      </c>
      <c r="J59" s="116" t="s">
        <v>55</v>
      </c>
      <c r="K59" s="116"/>
      <c r="L59" s="116"/>
      <c r="M59" s="36">
        <v>1</v>
      </c>
      <c r="N59" s="116" t="s">
        <v>55</v>
      </c>
      <c r="O59" s="116"/>
      <c r="P59" s="116"/>
      <c r="Q59" s="116"/>
      <c r="R59" s="116"/>
      <c r="S59" s="116"/>
      <c r="T59" s="116"/>
      <c r="U59" s="116"/>
      <c r="V59" s="116"/>
      <c r="W59" s="116"/>
      <c r="X59" s="220"/>
    </row>
    <row r="60" spans="1:24" ht="24" x14ac:dyDescent="0.2">
      <c r="A60" s="166"/>
      <c r="B60" s="166"/>
      <c r="C60" s="221"/>
      <c r="D60" s="210"/>
      <c r="E60" s="44" t="s">
        <v>171</v>
      </c>
      <c r="F60" s="33" t="s">
        <v>540</v>
      </c>
      <c r="G60" s="33" t="s">
        <v>2</v>
      </c>
      <c r="H60" s="36">
        <v>1</v>
      </c>
      <c r="I60" s="36" t="s">
        <v>541</v>
      </c>
      <c r="J60" s="116"/>
      <c r="K60" s="116"/>
      <c r="L60" s="116"/>
      <c r="M60" s="36">
        <v>1</v>
      </c>
      <c r="N60" s="116"/>
      <c r="O60" s="116"/>
      <c r="P60" s="116"/>
      <c r="Q60" s="116"/>
      <c r="R60" s="116"/>
      <c r="S60" s="116"/>
      <c r="T60" s="116"/>
      <c r="U60" s="116"/>
      <c r="V60" s="116"/>
      <c r="W60" s="116"/>
      <c r="X60" s="220"/>
    </row>
    <row r="61" spans="1:24" ht="36" x14ac:dyDescent="0.2">
      <c r="A61" s="166"/>
      <c r="B61" s="166"/>
      <c r="C61" s="221"/>
      <c r="D61" s="210"/>
      <c r="E61" s="44" t="s">
        <v>172</v>
      </c>
      <c r="F61" s="33" t="s">
        <v>542</v>
      </c>
      <c r="G61" s="33" t="s">
        <v>2</v>
      </c>
      <c r="H61" s="36">
        <v>1</v>
      </c>
      <c r="I61" s="36" t="s">
        <v>543</v>
      </c>
      <c r="J61" s="116"/>
      <c r="K61" s="116"/>
      <c r="L61" s="116"/>
      <c r="M61" s="36">
        <v>0</v>
      </c>
      <c r="N61" s="116"/>
      <c r="O61" s="116"/>
      <c r="P61" s="116"/>
      <c r="Q61" s="116"/>
      <c r="R61" s="116"/>
      <c r="S61" s="116"/>
      <c r="T61" s="116"/>
      <c r="U61" s="116"/>
      <c r="V61" s="116"/>
      <c r="W61" s="116"/>
      <c r="X61" s="220"/>
    </row>
    <row r="62" spans="1:24" ht="36" x14ac:dyDescent="0.2">
      <c r="A62" s="166"/>
      <c r="B62" s="166"/>
      <c r="C62" s="221"/>
      <c r="D62" s="210"/>
      <c r="E62" s="44" t="s">
        <v>173</v>
      </c>
      <c r="F62" s="33" t="s">
        <v>544</v>
      </c>
      <c r="G62" s="33" t="s">
        <v>2</v>
      </c>
      <c r="H62" s="36">
        <v>1</v>
      </c>
      <c r="I62" s="36" t="s">
        <v>545</v>
      </c>
      <c r="J62" s="116"/>
      <c r="K62" s="116"/>
      <c r="L62" s="116"/>
      <c r="M62" s="36">
        <v>0</v>
      </c>
      <c r="N62" s="116"/>
      <c r="O62" s="116"/>
      <c r="P62" s="116"/>
      <c r="Q62" s="116"/>
      <c r="R62" s="116"/>
      <c r="S62" s="116"/>
      <c r="T62" s="116"/>
      <c r="U62" s="116"/>
      <c r="V62" s="116"/>
      <c r="W62" s="116"/>
      <c r="X62" s="220"/>
    </row>
    <row r="63" spans="1:24" ht="48" x14ac:dyDescent="0.2">
      <c r="A63" s="211"/>
      <c r="B63" s="211"/>
      <c r="C63" s="222"/>
      <c r="D63" s="210"/>
      <c r="E63" s="44" t="s">
        <v>174</v>
      </c>
      <c r="F63" s="33" t="s">
        <v>546</v>
      </c>
      <c r="G63" s="33" t="s">
        <v>6</v>
      </c>
      <c r="H63" s="36">
        <v>1</v>
      </c>
      <c r="I63" s="36" t="s">
        <v>570</v>
      </c>
      <c r="J63" s="116"/>
      <c r="K63" s="116"/>
      <c r="L63" s="116"/>
      <c r="M63" s="36">
        <v>0</v>
      </c>
      <c r="N63" s="116"/>
      <c r="O63" s="116"/>
      <c r="P63" s="116"/>
      <c r="Q63" s="116"/>
      <c r="R63" s="116"/>
      <c r="S63" s="116"/>
      <c r="T63" s="116"/>
      <c r="U63" s="116"/>
      <c r="V63" s="116"/>
      <c r="W63" s="116"/>
      <c r="X63" s="220"/>
    </row>
    <row r="64" spans="1:24" ht="84" x14ac:dyDescent="0.2">
      <c r="A64" s="218"/>
      <c r="B64" s="218"/>
      <c r="C64" s="219"/>
      <c r="D64" s="210"/>
      <c r="E64" s="43">
        <v>10</v>
      </c>
      <c r="F64" s="26" t="s">
        <v>571</v>
      </c>
      <c r="G64" s="26"/>
      <c r="H64" s="61">
        <v>29</v>
      </c>
      <c r="I64" s="30" t="s">
        <v>572</v>
      </c>
      <c r="J64" s="30">
        <f>H69</f>
        <v>1</v>
      </c>
      <c r="K64" s="223">
        <v>50000000</v>
      </c>
      <c r="L64" s="27"/>
      <c r="M64" s="61">
        <v>0</v>
      </c>
      <c r="N64" s="27"/>
      <c r="O64" s="27"/>
      <c r="P64" s="37"/>
      <c r="Q64" s="37"/>
      <c r="R64" s="37"/>
      <c r="S64" s="37"/>
      <c r="T64" s="61">
        <f>+J64-Q64</f>
        <v>1</v>
      </c>
      <c r="U64" s="62">
        <f>+M64/H64</f>
        <v>0</v>
      </c>
      <c r="V64" s="62">
        <f>+Q64/J64</f>
        <v>0</v>
      </c>
      <c r="W64" s="62">
        <f>+N64/K64</f>
        <v>0</v>
      </c>
      <c r="X64" s="220" t="s">
        <v>562</v>
      </c>
    </row>
    <row r="65" spans="1:24" ht="36" x14ac:dyDescent="0.2">
      <c r="A65" s="166"/>
      <c r="B65" s="166"/>
      <c r="C65" s="221"/>
      <c r="D65" s="210"/>
      <c r="E65" s="44" t="s">
        <v>175</v>
      </c>
      <c r="F65" s="33" t="s">
        <v>538</v>
      </c>
      <c r="G65" s="33" t="s">
        <v>2</v>
      </c>
      <c r="H65" s="36">
        <v>1</v>
      </c>
      <c r="I65" s="36" t="s">
        <v>539</v>
      </c>
      <c r="J65" s="116" t="s">
        <v>55</v>
      </c>
      <c r="K65" s="116"/>
      <c r="L65" s="116"/>
      <c r="M65" s="36">
        <v>1</v>
      </c>
      <c r="N65" s="116" t="s">
        <v>55</v>
      </c>
      <c r="O65" s="116"/>
      <c r="P65" s="116"/>
      <c r="Q65" s="116"/>
      <c r="R65" s="116"/>
      <c r="S65" s="116"/>
      <c r="T65" s="116"/>
      <c r="U65" s="116"/>
      <c r="V65" s="116"/>
      <c r="W65" s="116"/>
      <c r="X65" s="220"/>
    </row>
    <row r="66" spans="1:24" ht="60" x14ac:dyDescent="0.2">
      <c r="A66" s="166"/>
      <c r="B66" s="166"/>
      <c r="C66" s="221"/>
      <c r="D66" s="210"/>
      <c r="E66" s="44" t="s">
        <v>176</v>
      </c>
      <c r="F66" s="33" t="s">
        <v>540</v>
      </c>
      <c r="G66" s="33" t="s">
        <v>2</v>
      </c>
      <c r="H66" s="36">
        <v>1</v>
      </c>
      <c r="I66" s="36" t="s">
        <v>541</v>
      </c>
      <c r="J66" s="116"/>
      <c r="K66" s="116"/>
      <c r="L66" s="116"/>
      <c r="M66" s="36">
        <v>0</v>
      </c>
      <c r="N66" s="116"/>
      <c r="O66" s="116"/>
      <c r="P66" s="116"/>
      <c r="Q66" s="116"/>
      <c r="R66" s="116"/>
      <c r="S66" s="116"/>
      <c r="T66" s="116"/>
      <c r="U66" s="116"/>
      <c r="V66" s="116"/>
      <c r="W66" s="116"/>
      <c r="X66" s="220"/>
    </row>
    <row r="67" spans="1:24" ht="36" x14ac:dyDescent="0.2">
      <c r="A67" s="166"/>
      <c r="B67" s="166"/>
      <c r="C67" s="221"/>
      <c r="D67" s="210"/>
      <c r="E67" s="44" t="s">
        <v>177</v>
      </c>
      <c r="F67" s="33" t="s">
        <v>542</v>
      </c>
      <c r="G67" s="33" t="s">
        <v>2</v>
      </c>
      <c r="H67" s="36">
        <v>1</v>
      </c>
      <c r="I67" s="36" t="s">
        <v>543</v>
      </c>
      <c r="J67" s="116"/>
      <c r="K67" s="116"/>
      <c r="L67" s="116"/>
      <c r="M67" s="36">
        <v>0</v>
      </c>
      <c r="N67" s="116"/>
      <c r="O67" s="116"/>
      <c r="P67" s="116"/>
      <c r="Q67" s="116"/>
      <c r="R67" s="116"/>
      <c r="S67" s="116"/>
      <c r="T67" s="116"/>
      <c r="U67" s="116"/>
      <c r="V67" s="116"/>
      <c r="W67" s="116"/>
      <c r="X67" s="220"/>
    </row>
    <row r="68" spans="1:24" ht="36" x14ac:dyDescent="0.2">
      <c r="A68" s="166"/>
      <c r="B68" s="166"/>
      <c r="C68" s="221"/>
      <c r="D68" s="210"/>
      <c r="E68" s="44" t="s">
        <v>178</v>
      </c>
      <c r="F68" s="33" t="s">
        <v>544</v>
      </c>
      <c r="G68" s="33" t="s">
        <v>2</v>
      </c>
      <c r="H68" s="36">
        <v>1</v>
      </c>
      <c r="I68" s="36" t="s">
        <v>545</v>
      </c>
      <c r="J68" s="116"/>
      <c r="K68" s="116"/>
      <c r="L68" s="116"/>
      <c r="M68" s="36">
        <v>0</v>
      </c>
      <c r="N68" s="116"/>
      <c r="O68" s="116"/>
      <c r="P68" s="116"/>
      <c r="Q68" s="116"/>
      <c r="R68" s="116"/>
      <c r="S68" s="116"/>
      <c r="T68" s="116"/>
      <c r="U68" s="116"/>
      <c r="V68" s="116"/>
      <c r="W68" s="116"/>
      <c r="X68" s="220"/>
    </row>
    <row r="69" spans="1:24" ht="48" x14ac:dyDescent="0.2">
      <c r="A69" s="211"/>
      <c r="B69" s="211"/>
      <c r="C69" s="222"/>
      <c r="D69" s="210"/>
      <c r="E69" s="44" t="s">
        <v>179</v>
      </c>
      <c r="F69" s="33" t="s">
        <v>546</v>
      </c>
      <c r="G69" s="33" t="s">
        <v>6</v>
      </c>
      <c r="H69" s="36">
        <v>1</v>
      </c>
      <c r="I69" s="36" t="s">
        <v>572</v>
      </c>
      <c r="J69" s="116"/>
      <c r="K69" s="116"/>
      <c r="L69" s="116"/>
      <c r="M69" s="36">
        <v>0</v>
      </c>
      <c r="N69" s="116"/>
      <c r="O69" s="116"/>
      <c r="P69" s="116"/>
      <c r="Q69" s="116"/>
      <c r="R69" s="116"/>
      <c r="S69" s="116"/>
      <c r="T69" s="116"/>
      <c r="U69" s="116"/>
      <c r="V69" s="116"/>
      <c r="W69" s="116"/>
      <c r="X69" s="220"/>
    </row>
    <row r="70" spans="1:24" ht="72" x14ac:dyDescent="0.2">
      <c r="A70" s="218"/>
      <c r="B70" s="218"/>
      <c r="C70" s="219"/>
      <c r="D70" s="210"/>
      <c r="E70" s="43">
        <v>11</v>
      </c>
      <c r="F70" s="26" t="s">
        <v>573</v>
      </c>
      <c r="G70" s="26"/>
      <c r="H70" s="61">
        <v>29</v>
      </c>
      <c r="I70" s="30" t="s">
        <v>574</v>
      </c>
      <c r="J70" s="30">
        <f>H75</f>
        <v>1</v>
      </c>
      <c r="K70" s="223">
        <v>50000000</v>
      </c>
      <c r="L70" s="27"/>
      <c r="M70" s="61">
        <v>0</v>
      </c>
      <c r="N70" s="27"/>
      <c r="O70" s="27"/>
      <c r="P70" s="37"/>
      <c r="Q70" s="37"/>
      <c r="R70" s="37"/>
      <c r="S70" s="37"/>
      <c r="T70" s="61">
        <f>+J70-Q70</f>
        <v>1</v>
      </c>
      <c r="U70" s="62">
        <f>+M70/H70</f>
        <v>0</v>
      </c>
      <c r="V70" s="62">
        <f>+Q70/J70</f>
        <v>0</v>
      </c>
      <c r="W70" s="62">
        <f>+N70/K70</f>
        <v>0</v>
      </c>
      <c r="X70" s="220" t="s">
        <v>562</v>
      </c>
    </row>
    <row r="71" spans="1:24" ht="36" x14ac:dyDescent="0.2">
      <c r="A71" s="166"/>
      <c r="B71" s="166"/>
      <c r="C71" s="221"/>
      <c r="D71" s="210"/>
      <c r="E71" s="44" t="s">
        <v>180</v>
      </c>
      <c r="F71" s="33" t="s">
        <v>538</v>
      </c>
      <c r="G71" s="33" t="s">
        <v>2</v>
      </c>
      <c r="H71" s="36">
        <v>1</v>
      </c>
      <c r="I71" s="36" t="s">
        <v>539</v>
      </c>
      <c r="J71" s="116" t="s">
        <v>55</v>
      </c>
      <c r="K71" s="116"/>
      <c r="L71" s="116"/>
      <c r="M71" s="36">
        <v>1</v>
      </c>
      <c r="N71" s="116" t="s">
        <v>55</v>
      </c>
      <c r="O71" s="116"/>
      <c r="P71" s="116"/>
      <c r="Q71" s="116"/>
      <c r="R71" s="116"/>
      <c r="S71" s="116"/>
      <c r="T71" s="116"/>
      <c r="U71" s="116"/>
      <c r="V71" s="116"/>
      <c r="W71" s="116"/>
      <c r="X71" s="220"/>
    </row>
    <row r="72" spans="1:24" ht="60" x14ac:dyDescent="0.2">
      <c r="A72" s="166"/>
      <c r="B72" s="166"/>
      <c r="C72" s="221"/>
      <c r="D72" s="210"/>
      <c r="E72" s="44" t="s">
        <v>181</v>
      </c>
      <c r="F72" s="33" t="s">
        <v>540</v>
      </c>
      <c r="G72" s="33" t="s">
        <v>2</v>
      </c>
      <c r="H72" s="36">
        <v>1</v>
      </c>
      <c r="I72" s="36" t="s">
        <v>541</v>
      </c>
      <c r="J72" s="116"/>
      <c r="K72" s="116"/>
      <c r="L72" s="116"/>
      <c r="M72" s="36">
        <v>0</v>
      </c>
      <c r="N72" s="116"/>
      <c r="O72" s="116"/>
      <c r="P72" s="116"/>
      <c r="Q72" s="116"/>
      <c r="R72" s="116"/>
      <c r="S72" s="116"/>
      <c r="T72" s="116"/>
      <c r="U72" s="116"/>
      <c r="V72" s="116"/>
      <c r="W72" s="116"/>
      <c r="X72" s="220"/>
    </row>
    <row r="73" spans="1:24" ht="24" x14ac:dyDescent="0.2">
      <c r="A73" s="166"/>
      <c r="B73" s="166"/>
      <c r="C73" s="221"/>
      <c r="D73" s="210"/>
      <c r="E73" s="44" t="s">
        <v>182</v>
      </c>
      <c r="F73" s="33" t="s">
        <v>542</v>
      </c>
      <c r="G73" s="33" t="s">
        <v>2</v>
      </c>
      <c r="H73" s="36">
        <v>1</v>
      </c>
      <c r="I73" s="36" t="s">
        <v>543</v>
      </c>
      <c r="J73" s="116"/>
      <c r="K73" s="116"/>
      <c r="L73" s="116"/>
      <c r="M73" s="36">
        <v>0</v>
      </c>
      <c r="N73" s="116"/>
      <c r="O73" s="116"/>
      <c r="P73" s="116"/>
      <c r="Q73" s="116"/>
      <c r="R73" s="116"/>
      <c r="S73" s="116"/>
      <c r="T73" s="116"/>
      <c r="U73" s="116"/>
      <c r="V73" s="116"/>
      <c r="W73" s="116"/>
      <c r="X73" s="220"/>
    </row>
    <row r="74" spans="1:24" ht="36" x14ac:dyDescent="0.2">
      <c r="A74" s="166"/>
      <c r="B74" s="166"/>
      <c r="C74" s="221"/>
      <c r="D74" s="210"/>
      <c r="E74" s="44" t="s">
        <v>183</v>
      </c>
      <c r="F74" s="33" t="s">
        <v>544</v>
      </c>
      <c r="G74" s="33" t="s">
        <v>2</v>
      </c>
      <c r="H74" s="36">
        <v>1</v>
      </c>
      <c r="I74" s="36" t="s">
        <v>545</v>
      </c>
      <c r="J74" s="116"/>
      <c r="K74" s="116"/>
      <c r="L74" s="116"/>
      <c r="M74" s="36">
        <v>0</v>
      </c>
      <c r="N74" s="116"/>
      <c r="O74" s="116"/>
      <c r="P74" s="116"/>
      <c r="Q74" s="116"/>
      <c r="R74" s="116"/>
      <c r="S74" s="116"/>
      <c r="T74" s="116"/>
      <c r="U74" s="116"/>
      <c r="V74" s="116"/>
      <c r="W74" s="116"/>
      <c r="X74" s="220"/>
    </row>
    <row r="75" spans="1:24" ht="72" x14ac:dyDescent="0.2">
      <c r="A75" s="167"/>
      <c r="B75" s="167"/>
      <c r="C75" s="224"/>
      <c r="D75" s="226"/>
      <c r="E75" s="44" t="s">
        <v>184</v>
      </c>
      <c r="F75" s="33" t="s">
        <v>546</v>
      </c>
      <c r="G75" s="33" t="s">
        <v>6</v>
      </c>
      <c r="H75" s="36">
        <v>1</v>
      </c>
      <c r="I75" s="36" t="s">
        <v>574</v>
      </c>
      <c r="J75" s="116"/>
      <c r="K75" s="116"/>
      <c r="L75" s="116"/>
      <c r="M75" s="36">
        <v>0</v>
      </c>
      <c r="N75" s="116"/>
      <c r="O75" s="116"/>
      <c r="P75" s="116"/>
      <c r="Q75" s="116"/>
      <c r="R75" s="116"/>
      <c r="S75" s="116"/>
      <c r="T75" s="116"/>
      <c r="U75" s="116"/>
      <c r="V75" s="116"/>
      <c r="W75" s="116"/>
      <c r="X75" s="220"/>
    </row>
  </sheetData>
  <mergeCells count="100">
    <mergeCell ref="A70:A75"/>
    <mergeCell ref="B70:B75"/>
    <mergeCell ref="C70:C75"/>
    <mergeCell ref="X70:X75"/>
    <mergeCell ref="J71:L75"/>
    <mergeCell ref="N71:W75"/>
    <mergeCell ref="A64:A69"/>
    <mergeCell ref="B64:B69"/>
    <mergeCell ref="C64:C69"/>
    <mergeCell ref="X64:X69"/>
    <mergeCell ref="J65:L69"/>
    <mergeCell ref="N65:W69"/>
    <mergeCell ref="A58:A63"/>
    <mergeCell ref="B58:B63"/>
    <mergeCell ref="C58:C63"/>
    <mergeCell ref="X58:X63"/>
    <mergeCell ref="J59:L63"/>
    <mergeCell ref="N59:W63"/>
    <mergeCell ref="A52:A57"/>
    <mergeCell ref="B52:B57"/>
    <mergeCell ref="C52:C57"/>
    <mergeCell ref="X52:X57"/>
    <mergeCell ref="J53:L57"/>
    <mergeCell ref="N53:W57"/>
    <mergeCell ref="A46:A51"/>
    <mergeCell ref="B46:B51"/>
    <mergeCell ref="C46:C51"/>
    <mergeCell ref="X46:X51"/>
    <mergeCell ref="J47:L51"/>
    <mergeCell ref="N47:W51"/>
    <mergeCell ref="A40:A45"/>
    <mergeCell ref="B40:B45"/>
    <mergeCell ref="C40:C45"/>
    <mergeCell ref="X40:X45"/>
    <mergeCell ref="J41:L45"/>
    <mergeCell ref="N41:W45"/>
    <mergeCell ref="N33:W33"/>
    <mergeCell ref="A34:A39"/>
    <mergeCell ref="B34:B39"/>
    <mergeCell ref="C34:C39"/>
    <mergeCell ref="X34:X39"/>
    <mergeCell ref="J35:L39"/>
    <mergeCell ref="N35:W39"/>
    <mergeCell ref="B26:B31"/>
    <mergeCell ref="C26:C31"/>
    <mergeCell ref="X26:X31"/>
    <mergeCell ref="J27:L31"/>
    <mergeCell ref="N27:W31"/>
    <mergeCell ref="A32:A33"/>
    <mergeCell ref="B32:B33"/>
    <mergeCell ref="C32:C33"/>
    <mergeCell ref="X32:X33"/>
    <mergeCell ref="J33:L33"/>
    <mergeCell ref="X14:X19"/>
    <mergeCell ref="J15:L19"/>
    <mergeCell ref="N15:W19"/>
    <mergeCell ref="A20:A25"/>
    <mergeCell ref="B20:B25"/>
    <mergeCell ref="C20:C25"/>
    <mergeCell ref="X20:X25"/>
    <mergeCell ref="J21:L25"/>
    <mergeCell ref="N21:W25"/>
    <mergeCell ref="U11:U12"/>
    <mergeCell ref="V11:V12"/>
    <mergeCell ref="W11:W12"/>
    <mergeCell ref="A13:D13"/>
    <mergeCell ref="E13:F13"/>
    <mergeCell ref="A14:A19"/>
    <mergeCell ref="B14:B19"/>
    <mergeCell ref="C14:C19"/>
    <mergeCell ref="D14:D75"/>
    <mergeCell ref="A26:A31"/>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07"/>
  <sheetViews>
    <sheetView zoomScale="75" zoomScaleNormal="75" workbookViewId="0">
      <selection activeCell="E71" sqref="A71:XFD71"/>
    </sheetView>
  </sheetViews>
  <sheetFormatPr baseColWidth="10" defaultRowHeight="12.75" x14ac:dyDescent="0.2"/>
  <cols>
    <col min="6" max="6" width="22.85546875" customWidth="1"/>
    <col min="17" max="17" width="55.28515625" customWidth="1"/>
  </cols>
  <sheetData>
    <row r="1" spans="1:17" x14ac:dyDescent="0.2">
      <c r="A1" s="177"/>
      <c r="B1" s="177"/>
      <c r="C1" s="177"/>
      <c r="D1" s="179" t="s">
        <v>43</v>
      </c>
      <c r="E1" s="179"/>
      <c r="F1" s="179"/>
      <c r="G1" s="179"/>
      <c r="H1" s="179"/>
      <c r="I1" s="179"/>
      <c r="J1" s="179"/>
      <c r="K1" s="179"/>
      <c r="L1" s="179"/>
      <c r="M1" s="179"/>
      <c r="N1" s="179"/>
      <c r="O1" s="179"/>
      <c r="P1" s="179"/>
      <c r="Q1" s="179"/>
    </row>
    <row r="2" spans="1:17" x14ac:dyDescent="0.2">
      <c r="A2" s="177"/>
      <c r="B2" s="177"/>
      <c r="C2" s="177"/>
      <c r="D2" s="179"/>
      <c r="E2" s="179"/>
      <c r="F2" s="179"/>
      <c r="G2" s="179"/>
      <c r="H2" s="179"/>
      <c r="I2" s="179"/>
      <c r="J2" s="179"/>
      <c r="K2" s="179"/>
      <c r="L2" s="179"/>
      <c r="M2" s="179"/>
      <c r="N2" s="179"/>
      <c r="O2" s="179"/>
      <c r="P2" s="179"/>
      <c r="Q2" s="179"/>
    </row>
    <row r="3" spans="1:17" x14ac:dyDescent="0.2">
      <c r="A3" s="177"/>
      <c r="B3" s="177"/>
      <c r="C3" s="177"/>
      <c r="D3" s="180" t="s">
        <v>158</v>
      </c>
      <c r="E3" s="180"/>
      <c r="F3" s="180"/>
      <c r="G3" s="180"/>
      <c r="H3" s="180"/>
      <c r="I3" s="180"/>
      <c r="J3" s="180"/>
      <c r="K3" s="180"/>
      <c r="L3" s="180"/>
      <c r="M3" s="180"/>
      <c r="N3" s="180"/>
      <c r="O3" s="180"/>
      <c r="P3" s="180"/>
      <c r="Q3" s="180"/>
    </row>
    <row r="4" spans="1:17" x14ac:dyDescent="0.2">
      <c r="A4" s="177"/>
      <c r="B4" s="177"/>
      <c r="C4" s="177"/>
      <c r="D4" s="180"/>
      <c r="E4" s="180"/>
      <c r="F4" s="180"/>
      <c r="G4" s="180"/>
      <c r="H4" s="180"/>
      <c r="I4" s="180"/>
      <c r="J4" s="180"/>
      <c r="K4" s="180"/>
      <c r="L4" s="180"/>
      <c r="M4" s="180"/>
      <c r="N4" s="180"/>
      <c r="O4" s="180"/>
      <c r="P4" s="180"/>
      <c r="Q4" s="180"/>
    </row>
    <row r="5" spans="1:17" x14ac:dyDescent="0.2">
      <c r="A5" s="177"/>
      <c r="B5" s="177"/>
      <c r="C5" s="177"/>
      <c r="D5" s="181" t="s">
        <v>42</v>
      </c>
      <c r="E5" s="181"/>
      <c r="F5" s="181"/>
      <c r="G5" s="181"/>
      <c r="H5" s="181"/>
      <c r="I5" s="181"/>
      <c r="J5" s="181"/>
      <c r="K5" s="181"/>
      <c r="L5" s="181"/>
      <c r="M5" s="181"/>
      <c r="N5" s="181"/>
      <c r="O5" s="181"/>
      <c r="P5" s="181"/>
      <c r="Q5" s="181"/>
    </row>
    <row r="6" spans="1:17" x14ac:dyDescent="0.2">
      <c r="A6" s="177"/>
      <c r="B6" s="177"/>
      <c r="C6" s="177"/>
      <c r="D6" s="181"/>
      <c r="E6" s="181"/>
      <c r="F6" s="181"/>
      <c r="G6" s="181"/>
      <c r="H6" s="181"/>
      <c r="I6" s="181"/>
      <c r="J6" s="181"/>
      <c r="K6" s="181"/>
      <c r="L6" s="181"/>
      <c r="M6" s="181"/>
      <c r="N6" s="181"/>
      <c r="O6" s="181"/>
      <c r="P6" s="181"/>
      <c r="Q6" s="181"/>
    </row>
    <row r="7" spans="1:17" ht="13.5" thickBot="1" x14ac:dyDescent="0.25">
      <c r="A7" s="178"/>
      <c r="B7" s="178"/>
      <c r="C7" s="178"/>
      <c r="D7" s="25"/>
      <c r="E7" s="25"/>
      <c r="F7" s="25"/>
      <c r="G7" s="25"/>
      <c r="H7" s="25"/>
      <c r="I7" s="25"/>
      <c r="J7" s="25"/>
      <c r="K7" s="25"/>
      <c r="L7" s="25"/>
      <c r="M7" s="25"/>
      <c r="N7" s="25"/>
      <c r="O7" s="25"/>
      <c r="P7" s="25"/>
      <c r="Q7" s="25"/>
    </row>
    <row r="8" spans="1:17" ht="13.5" thickTop="1" x14ac:dyDescent="0.2">
      <c r="A8" s="23"/>
      <c r="B8" s="23"/>
      <c r="C8" s="23"/>
      <c r="D8" s="9"/>
      <c r="E8" s="1"/>
      <c r="F8" s="1"/>
      <c r="G8" s="1"/>
      <c r="H8" s="1"/>
      <c r="I8" s="1"/>
      <c r="J8" s="1"/>
      <c r="K8" s="1"/>
      <c r="L8" s="1"/>
      <c r="M8" s="1"/>
      <c r="N8" s="1"/>
      <c r="O8" s="1"/>
      <c r="P8" s="1"/>
      <c r="Q8" s="1"/>
    </row>
    <row r="9" spans="1:17" x14ac:dyDescent="0.2">
      <c r="A9" s="127" t="s">
        <v>77</v>
      </c>
      <c r="B9" s="127"/>
      <c r="C9" s="127"/>
      <c r="D9" s="128" t="s">
        <v>89</v>
      </c>
      <c r="E9" s="129"/>
      <c r="F9" s="129"/>
      <c r="G9" s="129"/>
      <c r="H9" s="129"/>
      <c r="I9" s="129"/>
      <c r="J9" s="129"/>
      <c r="K9" s="130" t="s">
        <v>88</v>
      </c>
      <c r="L9" s="130"/>
      <c r="M9" s="107" t="s">
        <v>79</v>
      </c>
      <c r="N9" s="108"/>
      <c r="O9" s="108"/>
      <c r="P9" s="109"/>
      <c r="Q9" s="139" t="s">
        <v>137</v>
      </c>
    </row>
    <row r="10" spans="1:17" ht="48.75" customHeight="1" x14ac:dyDescent="0.2">
      <c r="A10" s="127"/>
      <c r="B10" s="127"/>
      <c r="C10" s="127"/>
      <c r="D10" s="129"/>
      <c r="E10" s="129"/>
      <c r="F10" s="129"/>
      <c r="G10" s="129"/>
      <c r="H10" s="129"/>
      <c r="I10" s="129"/>
      <c r="J10" s="129"/>
      <c r="K10" s="130"/>
      <c r="L10" s="130"/>
      <c r="M10" s="110"/>
      <c r="N10" s="111"/>
      <c r="O10" s="111"/>
      <c r="P10" s="112"/>
      <c r="Q10" s="139"/>
    </row>
    <row r="11" spans="1:17"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7" ht="33.75" customHeight="1" x14ac:dyDescent="0.2">
      <c r="A12" s="137"/>
      <c r="B12" s="136"/>
      <c r="C12" s="136"/>
      <c r="D12" s="117"/>
      <c r="E12" s="117"/>
      <c r="F12" s="117"/>
      <c r="G12" s="117"/>
      <c r="H12" s="117"/>
      <c r="I12" s="117"/>
      <c r="J12" s="117"/>
      <c r="K12" s="118"/>
      <c r="L12" s="118"/>
      <c r="M12" s="119"/>
      <c r="N12" s="119"/>
      <c r="O12" s="138"/>
      <c r="P12" s="138"/>
      <c r="Q12" s="139"/>
    </row>
    <row r="13" spans="1:17" ht="18" x14ac:dyDescent="0.2">
      <c r="A13" s="140" t="s">
        <v>150</v>
      </c>
      <c r="B13" s="140"/>
      <c r="C13" s="140"/>
      <c r="D13" s="135"/>
      <c r="E13" s="134" t="s">
        <v>75</v>
      </c>
      <c r="F13" s="135"/>
      <c r="G13" s="63"/>
      <c r="H13" s="61">
        <f>H14+H16+H18+H20+H23+H29+H33+H37+H43+H45+H49+H56+H59+H66+H69+H73+H76+H80+H83+H86+H91+H98</f>
        <v>264223</v>
      </c>
      <c r="I13" s="64"/>
      <c r="J13" s="61">
        <f>J14+J16+J18+J20+J23+J29+J33+J37+J43+J45+J49+J56+J59+J66+J69+J73+J76+J80+J83+J86+J91+J98</f>
        <v>9057416</v>
      </c>
      <c r="K13" s="61">
        <f>K14+K16+K18+K20+K23+K29+K33+K37+K43+K45+K49+K56+K59+K66+K69+K73+K76+K80+K83+K86+K91+K98</f>
        <v>205757</v>
      </c>
      <c r="L13" s="80">
        <f>L14+L16+L18+L20+L23+L29+L33+L37+L43+L45+L49+L56+L59+L66+L69+L73+L76+L80+L83+L86+L91+L98</f>
        <v>9058313</v>
      </c>
      <c r="M13" s="61">
        <f>+J13-L13</f>
        <v>-897</v>
      </c>
      <c r="N13" s="62">
        <f>(N14+N16+N18+N20+N23+N29+N33+N37+N43+N45+N49+N56+N59+N66+N69+N73+N76+N80+N83+N86+N91+N98)/24</f>
        <v>0.61461876983369346</v>
      </c>
      <c r="O13" s="62">
        <f>(O14+O16+O18+O20+O23+O29+O33+O37+O43+O45+O49+O56+O59+O66+O69+O73+O76+O80+O83+O86+O91+O98)/24</f>
        <v>0.72572147566565892</v>
      </c>
      <c r="P13" s="62">
        <f>(P14+P16+P18+P20+P23+P29+P33+P37+P43+P45+P49+P56+P59+P66+P69+P73+P76+P80+P83+P86+P91+P98)/24</f>
        <v>0.67017012274967636</v>
      </c>
      <c r="Q13" s="205"/>
    </row>
    <row r="14" spans="1:17" ht="48" x14ac:dyDescent="0.2">
      <c r="A14" s="165"/>
      <c r="B14" s="165"/>
      <c r="C14" s="165"/>
      <c r="D14" s="227" t="s">
        <v>533</v>
      </c>
      <c r="E14" s="43">
        <v>1</v>
      </c>
      <c r="F14" s="57" t="s">
        <v>575</v>
      </c>
      <c r="G14" s="58"/>
      <c r="H14" s="61">
        <f>SUM(H15:H15)</f>
        <v>4</v>
      </c>
      <c r="I14" s="27" t="s">
        <v>576</v>
      </c>
      <c r="J14" s="27">
        <f>H15</f>
        <v>4</v>
      </c>
      <c r="K14" s="61">
        <f>SUM(K15:K15)</f>
        <v>4</v>
      </c>
      <c r="L14" s="31">
        <v>4</v>
      </c>
      <c r="M14" s="80">
        <f>+J14-L14</f>
        <v>0</v>
      </c>
      <c r="N14" s="62">
        <f>+K14/H14</f>
        <v>1</v>
      </c>
      <c r="O14" s="62">
        <f>+L14/J14</f>
        <v>1</v>
      </c>
      <c r="P14" s="62">
        <f>(N14+O14)/2</f>
        <v>1</v>
      </c>
      <c r="Q14" s="228" t="s">
        <v>577</v>
      </c>
    </row>
    <row r="15" spans="1:17" ht="48" x14ac:dyDescent="0.2">
      <c r="A15" s="166"/>
      <c r="B15" s="166"/>
      <c r="C15" s="166"/>
      <c r="D15" s="229"/>
      <c r="E15" s="45" t="s">
        <v>31</v>
      </c>
      <c r="F15" s="33" t="s">
        <v>578</v>
      </c>
      <c r="G15" s="33" t="s">
        <v>6</v>
      </c>
      <c r="H15" s="35">
        <v>4</v>
      </c>
      <c r="I15" s="36" t="s">
        <v>579</v>
      </c>
      <c r="J15" s="95" t="s">
        <v>28</v>
      </c>
      <c r="K15" s="36">
        <v>4</v>
      </c>
      <c r="L15" s="156" t="s">
        <v>55</v>
      </c>
      <c r="M15" s="156"/>
      <c r="N15" s="156"/>
      <c r="O15" s="156"/>
      <c r="P15" s="157"/>
      <c r="Q15" s="230"/>
    </row>
    <row r="16" spans="1:17" ht="96" x14ac:dyDescent="0.2">
      <c r="A16" s="171"/>
      <c r="B16" s="171"/>
      <c r="C16" s="171"/>
      <c r="D16" s="229"/>
      <c r="E16" s="43">
        <v>2</v>
      </c>
      <c r="F16" s="59" t="s">
        <v>580</v>
      </c>
      <c r="G16" s="26"/>
      <c r="H16" s="61">
        <f>SUM(H17:H17)</f>
        <v>6</v>
      </c>
      <c r="I16" s="30" t="s">
        <v>581</v>
      </c>
      <c r="J16" s="30">
        <v>6</v>
      </c>
      <c r="K16" s="61">
        <f>SUM(K17:K17)</f>
        <v>6</v>
      </c>
      <c r="L16" s="37">
        <v>6</v>
      </c>
      <c r="M16" s="61">
        <f>+J16-L16</f>
        <v>0</v>
      </c>
      <c r="N16" s="62">
        <f>+K16/H16</f>
        <v>1</v>
      </c>
      <c r="O16" s="62">
        <f>+L16/J16</f>
        <v>1</v>
      </c>
      <c r="P16" s="62">
        <f>(N16+O16)/2</f>
        <v>1</v>
      </c>
      <c r="Q16" s="228" t="s">
        <v>582</v>
      </c>
    </row>
    <row r="17" spans="1:17" ht="96" x14ac:dyDescent="0.2">
      <c r="A17" s="172"/>
      <c r="B17" s="172"/>
      <c r="C17" s="172"/>
      <c r="D17" s="229"/>
      <c r="E17" s="45" t="s">
        <v>70</v>
      </c>
      <c r="F17" s="33" t="s">
        <v>583</v>
      </c>
      <c r="G17" s="33" t="s">
        <v>3</v>
      </c>
      <c r="H17" s="36">
        <v>6</v>
      </c>
      <c r="I17" s="36" t="s">
        <v>581</v>
      </c>
      <c r="J17" s="96"/>
      <c r="K17" s="36">
        <v>6</v>
      </c>
      <c r="L17" s="158"/>
      <c r="M17" s="158"/>
      <c r="N17" s="158"/>
      <c r="O17" s="158"/>
      <c r="P17" s="159"/>
      <c r="Q17" s="230"/>
    </row>
    <row r="18" spans="1:17" ht="72" x14ac:dyDescent="0.2">
      <c r="A18" s="165"/>
      <c r="B18" s="165"/>
      <c r="C18" s="165"/>
      <c r="D18" s="229"/>
      <c r="E18" s="43">
        <v>3</v>
      </c>
      <c r="F18" s="26" t="s">
        <v>584</v>
      </c>
      <c r="G18" s="26"/>
      <c r="H18" s="61">
        <f>SUM(H19:H19)</f>
        <v>42</v>
      </c>
      <c r="I18" s="30" t="s">
        <v>585</v>
      </c>
      <c r="J18" s="30">
        <v>42</v>
      </c>
      <c r="K18" s="61">
        <f>SUM(K19:K19)</f>
        <v>42</v>
      </c>
      <c r="L18" s="37">
        <v>42</v>
      </c>
      <c r="M18" s="61">
        <f>+J18-L18</f>
        <v>0</v>
      </c>
      <c r="N18" s="62">
        <f>+K18/H18</f>
        <v>1</v>
      </c>
      <c r="O18" s="62">
        <f>+L18/J18</f>
        <v>1</v>
      </c>
      <c r="P18" s="62">
        <f>(N18+O18)/2</f>
        <v>1</v>
      </c>
      <c r="Q18" s="228" t="s">
        <v>586</v>
      </c>
    </row>
    <row r="19" spans="1:17" ht="36" x14ac:dyDescent="0.2">
      <c r="A19" s="166"/>
      <c r="B19" s="166"/>
      <c r="C19" s="166"/>
      <c r="D19" s="229"/>
      <c r="E19" s="45" t="s">
        <v>54</v>
      </c>
      <c r="F19" s="33" t="s">
        <v>587</v>
      </c>
      <c r="G19" s="33" t="s">
        <v>6</v>
      </c>
      <c r="H19" s="36">
        <v>42</v>
      </c>
      <c r="I19" s="36" t="s">
        <v>588</v>
      </c>
      <c r="J19" s="96"/>
      <c r="K19" s="36">
        <v>42</v>
      </c>
      <c r="L19" s="158"/>
      <c r="M19" s="158"/>
      <c r="N19" s="158"/>
      <c r="O19" s="158"/>
      <c r="P19" s="159"/>
      <c r="Q19" s="230"/>
    </row>
    <row r="20" spans="1:17" ht="36" x14ac:dyDescent="0.2">
      <c r="A20" s="152"/>
      <c r="B20" s="152"/>
      <c r="C20" s="152"/>
      <c r="D20" s="229"/>
      <c r="E20" s="43">
        <v>4</v>
      </c>
      <c r="F20" s="26" t="s">
        <v>589</v>
      </c>
      <c r="G20" s="26"/>
      <c r="H20" s="61">
        <f>SUM(H21:H22)</f>
        <v>76</v>
      </c>
      <c r="I20" s="30" t="s">
        <v>590</v>
      </c>
      <c r="J20" s="30">
        <f>H21+H22</f>
        <v>76</v>
      </c>
      <c r="K20" s="61">
        <f>SUM(K21:K22)</f>
        <v>76</v>
      </c>
      <c r="L20" s="38">
        <v>76</v>
      </c>
      <c r="M20" s="61">
        <f>+J20-L20</f>
        <v>0</v>
      </c>
      <c r="N20" s="62">
        <f>+K20/H20</f>
        <v>1</v>
      </c>
      <c r="O20" s="62">
        <f>+L20/J20</f>
        <v>1</v>
      </c>
      <c r="P20" s="62">
        <f>(N20+O20)/2</f>
        <v>1</v>
      </c>
      <c r="Q20" s="39"/>
    </row>
    <row r="21" spans="1:17" ht="72" x14ac:dyDescent="0.2">
      <c r="A21" s="152"/>
      <c r="B21" s="152"/>
      <c r="C21" s="152"/>
      <c r="D21" s="229"/>
      <c r="E21" s="45" t="s">
        <v>80</v>
      </c>
      <c r="F21" s="33" t="s">
        <v>591</v>
      </c>
      <c r="G21" s="33" t="s">
        <v>6</v>
      </c>
      <c r="H21" s="36">
        <v>26</v>
      </c>
      <c r="I21" s="36" t="s">
        <v>590</v>
      </c>
      <c r="J21" s="116" t="s">
        <v>28</v>
      </c>
      <c r="K21" s="40">
        <v>26</v>
      </c>
      <c r="L21" s="116" t="s">
        <v>55</v>
      </c>
      <c r="M21" s="116"/>
      <c r="N21" s="116"/>
      <c r="O21" s="116"/>
      <c r="P21" s="116"/>
      <c r="Q21" s="231" t="s">
        <v>592</v>
      </c>
    </row>
    <row r="22" spans="1:17" ht="60" x14ac:dyDescent="0.2">
      <c r="A22" s="152"/>
      <c r="B22" s="152"/>
      <c r="C22" s="152"/>
      <c r="D22" s="229"/>
      <c r="E22" s="45" t="s">
        <v>57</v>
      </c>
      <c r="F22" s="33" t="s">
        <v>593</v>
      </c>
      <c r="G22" s="33" t="s">
        <v>6</v>
      </c>
      <c r="H22" s="36">
        <v>50</v>
      </c>
      <c r="I22" s="36" t="s">
        <v>590</v>
      </c>
      <c r="J22" s="116"/>
      <c r="K22" s="40">
        <v>50</v>
      </c>
      <c r="L22" s="116"/>
      <c r="M22" s="116"/>
      <c r="N22" s="116"/>
      <c r="O22" s="116"/>
      <c r="P22" s="116"/>
      <c r="Q22" s="162"/>
    </row>
    <row r="23" spans="1:17" ht="48" x14ac:dyDescent="0.2">
      <c r="A23" s="152"/>
      <c r="B23" s="152"/>
      <c r="C23" s="152"/>
      <c r="D23" s="229"/>
      <c r="E23" s="232">
        <v>5</v>
      </c>
      <c r="F23" s="26" t="s">
        <v>594</v>
      </c>
      <c r="G23" s="26"/>
      <c r="H23" s="61">
        <f>SUM(H24:H27)</f>
        <v>12</v>
      </c>
      <c r="I23" s="30" t="s">
        <v>595</v>
      </c>
      <c r="J23" s="30">
        <v>1</v>
      </c>
      <c r="K23" s="61">
        <f>SUM(K24:K27)</f>
        <v>2</v>
      </c>
      <c r="L23" s="38">
        <v>1</v>
      </c>
      <c r="M23" s="61">
        <f>+J23-L23</f>
        <v>0</v>
      </c>
      <c r="N23" s="62">
        <f>+K23/H23</f>
        <v>0.16666666666666666</v>
      </c>
      <c r="O23" s="62">
        <f>+L23/J23</f>
        <v>1</v>
      </c>
      <c r="P23" s="62">
        <f>(N23+O23)/2</f>
        <v>0.58333333333333337</v>
      </c>
      <c r="Q23" s="39"/>
    </row>
    <row r="24" spans="1:17" ht="24" x14ac:dyDescent="0.2">
      <c r="A24" s="152"/>
      <c r="B24" s="152"/>
      <c r="C24" s="152"/>
      <c r="D24" s="229"/>
      <c r="E24" s="233" t="s">
        <v>62</v>
      </c>
      <c r="F24" s="33" t="s">
        <v>596</v>
      </c>
      <c r="G24" s="33" t="s">
        <v>2</v>
      </c>
      <c r="H24" s="234">
        <v>4</v>
      </c>
      <c r="I24" s="36" t="s">
        <v>597</v>
      </c>
      <c r="J24" s="116" t="s">
        <v>28</v>
      </c>
      <c r="K24" s="36">
        <v>1</v>
      </c>
      <c r="L24" s="116" t="s">
        <v>55</v>
      </c>
      <c r="M24" s="116"/>
      <c r="N24" s="116"/>
      <c r="O24" s="116"/>
      <c r="P24" s="116"/>
      <c r="Q24" s="163" t="s">
        <v>598</v>
      </c>
    </row>
    <row r="25" spans="1:17" ht="48" x14ac:dyDescent="0.2">
      <c r="A25" s="152"/>
      <c r="B25" s="152"/>
      <c r="C25" s="152"/>
      <c r="D25" s="229"/>
      <c r="E25" s="233" t="s">
        <v>63</v>
      </c>
      <c r="F25" s="33" t="s">
        <v>599</v>
      </c>
      <c r="G25" s="33" t="s">
        <v>2</v>
      </c>
      <c r="H25" s="234">
        <v>1</v>
      </c>
      <c r="I25" s="36" t="s">
        <v>600</v>
      </c>
      <c r="J25" s="116"/>
      <c r="K25" s="36">
        <v>1</v>
      </c>
      <c r="L25" s="116"/>
      <c r="M25" s="116"/>
      <c r="N25" s="116"/>
      <c r="O25" s="116"/>
      <c r="P25" s="116"/>
      <c r="Q25" s="164"/>
    </row>
    <row r="26" spans="1:17" ht="36" x14ac:dyDescent="0.2">
      <c r="A26" s="152"/>
      <c r="B26" s="152"/>
      <c r="C26" s="152"/>
      <c r="D26" s="229"/>
      <c r="E26" s="233" t="s">
        <v>64</v>
      </c>
      <c r="F26" s="33" t="s">
        <v>601</v>
      </c>
      <c r="G26" s="33" t="s">
        <v>602</v>
      </c>
      <c r="H26" s="234">
        <v>5</v>
      </c>
      <c r="I26" s="36" t="s">
        <v>603</v>
      </c>
      <c r="J26" s="116"/>
      <c r="K26" s="36">
        <v>0</v>
      </c>
      <c r="L26" s="116"/>
      <c r="M26" s="116"/>
      <c r="N26" s="116"/>
      <c r="O26" s="116"/>
      <c r="P26" s="116"/>
      <c r="Q26" s="164"/>
    </row>
    <row r="27" spans="1:17" ht="36" x14ac:dyDescent="0.2">
      <c r="A27" s="152"/>
      <c r="B27" s="152"/>
      <c r="C27" s="152"/>
      <c r="D27" s="229"/>
      <c r="E27" s="233" t="s">
        <v>65</v>
      </c>
      <c r="F27" s="33" t="s">
        <v>604</v>
      </c>
      <c r="G27" s="33" t="s">
        <v>2</v>
      </c>
      <c r="H27" s="234">
        <v>2</v>
      </c>
      <c r="I27" s="36" t="s">
        <v>605</v>
      </c>
      <c r="J27" s="116"/>
      <c r="K27" s="36">
        <v>0</v>
      </c>
      <c r="L27" s="116"/>
      <c r="M27" s="116"/>
      <c r="N27" s="116"/>
      <c r="O27" s="116"/>
      <c r="P27" s="116"/>
      <c r="Q27" s="164"/>
    </row>
    <row r="28" spans="1:17" ht="24" x14ac:dyDescent="0.2">
      <c r="A28" s="104"/>
      <c r="B28" s="104"/>
      <c r="C28" s="104"/>
      <c r="D28" s="229"/>
      <c r="E28" s="233" t="s">
        <v>105</v>
      </c>
      <c r="F28" s="33" t="s">
        <v>606</v>
      </c>
      <c r="G28" s="33" t="s">
        <v>607</v>
      </c>
      <c r="H28" s="234">
        <v>1485</v>
      </c>
      <c r="I28" s="36" t="s">
        <v>608</v>
      </c>
      <c r="J28" s="93"/>
      <c r="K28" s="36">
        <v>1485</v>
      </c>
      <c r="L28" s="93"/>
      <c r="M28" s="93"/>
      <c r="N28" s="93"/>
      <c r="O28" s="93"/>
      <c r="P28" s="93"/>
      <c r="Q28" s="106"/>
    </row>
    <row r="29" spans="1:17" ht="60" x14ac:dyDescent="0.2">
      <c r="A29" s="152"/>
      <c r="B29" s="152"/>
      <c r="C29" s="152"/>
      <c r="D29" s="229"/>
      <c r="E29" s="43">
        <v>6</v>
      </c>
      <c r="F29" s="26" t="s">
        <v>609</v>
      </c>
      <c r="G29" s="26"/>
      <c r="H29" s="61">
        <f>SUM(H30:H32)</f>
        <v>17020</v>
      </c>
      <c r="I29" s="30" t="s">
        <v>610</v>
      </c>
      <c r="J29" s="30">
        <v>15000</v>
      </c>
      <c r="K29" s="61">
        <f>SUM(K30:K32)</f>
        <v>14031</v>
      </c>
      <c r="L29" s="38">
        <f>K31</f>
        <v>12719</v>
      </c>
      <c r="M29" s="61">
        <f>+J29-L29</f>
        <v>2281</v>
      </c>
      <c r="N29" s="62">
        <f>+K29/H29</f>
        <v>0.82438307873090477</v>
      </c>
      <c r="O29" s="62">
        <f>+L29/J29</f>
        <v>0.84793333333333332</v>
      </c>
      <c r="P29" s="62">
        <f>(N29+O29)/2</f>
        <v>0.8361582060321191</v>
      </c>
      <c r="Q29" s="39"/>
    </row>
    <row r="30" spans="1:17" ht="24" x14ac:dyDescent="0.2">
      <c r="A30" s="152"/>
      <c r="B30" s="152"/>
      <c r="C30" s="152"/>
      <c r="D30" s="229"/>
      <c r="E30" s="46" t="s">
        <v>66</v>
      </c>
      <c r="F30" s="41" t="s">
        <v>611</v>
      </c>
      <c r="G30" s="33" t="s">
        <v>2</v>
      </c>
      <c r="H30" s="36">
        <v>2000</v>
      </c>
      <c r="I30" s="36" t="s">
        <v>612</v>
      </c>
      <c r="J30" s="153" t="s">
        <v>55</v>
      </c>
      <c r="K30" s="36">
        <v>1304</v>
      </c>
      <c r="L30" s="156" t="s">
        <v>55</v>
      </c>
      <c r="M30" s="156"/>
      <c r="N30" s="156"/>
      <c r="O30" s="156"/>
      <c r="P30" s="157"/>
      <c r="Q30" s="106"/>
    </row>
    <row r="31" spans="1:17" ht="96" x14ac:dyDescent="0.2">
      <c r="A31" s="152"/>
      <c r="B31" s="152"/>
      <c r="C31" s="152"/>
      <c r="D31" s="229"/>
      <c r="E31" s="46" t="s">
        <v>67</v>
      </c>
      <c r="F31" s="41" t="s">
        <v>613</v>
      </c>
      <c r="G31" s="33" t="s">
        <v>2</v>
      </c>
      <c r="H31" s="36">
        <v>15000</v>
      </c>
      <c r="I31" s="36" t="s">
        <v>614</v>
      </c>
      <c r="J31" s="154"/>
      <c r="K31" s="36">
        <v>12719</v>
      </c>
      <c r="L31" s="158"/>
      <c r="M31" s="158"/>
      <c r="N31" s="158"/>
      <c r="O31" s="158"/>
      <c r="P31" s="159"/>
      <c r="Q31" s="106"/>
    </row>
    <row r="32" spans="1:17" ht="48" x14ac:dyDescent="0.2">
      <c r="A32" s="152"/>
      <c r="B32" s="152"/>
      <c r="C32" s="152"/>
      <c r="D32" s="229"/>
      <c r="E32" s="46" t="s">
        <v>68</v>
      </c>
      <c r="F32" s="41" t="s">
        <v>615</v>
      </c>
      <c r="G32" s="33" t="s">
        <v>2</v>
      </c>
      <c r="H32" s="36">
        <v>20</v>
      </c>
      <c r="I32" s="36" t="s">
        <v>616</v>
      </c>
      <c r="J32" s="155"/>
      <c r="K32" s="36">
        <v>8</v>
      </c>
      <c r="L32" s="160"/>
      <c r="M32" s="160"/>
      <c r="N32" s="160"/>
      <c r="O32" s="160"/>
      <c r="P32" s="161"/>
      <c r="Q32" s="106"/>
    </row>
    <row r="33" spans="1:17" ht="36" x14ac:dyDescent="0.2">
      <c r="A33" s="152"/>
      <c r="B33" s="152"/>
      <c r="C33" s="152"/>
      <c r="D33" s="229"/>
      <c r="E33" s="43">
        <v>7</v>
      </c>
      <c r="F33" s="26" t="s">
        <v>617</v>
      </c>
      <c r="G33" s="26"/>
      <c r="H33" s="61">
        <f>SUM(H34:H36)</f>
        <v>70</v>
      </c>
      <c r="I33" s="30" t="s">
        <v>618</v>
      </c>
      <c r="J33" s="30">
        <v>30</v>
      </c>
      <c r="K33" s="61">
        <f>SUM(K34:K36)</f>
        <v>11</v>
      </c>
      <c r="L33" s="38">
        <v>3</v>
      </c>
      <c r="M33" s="61">
        <f>+J33-L33</f>
        <v>27</v>
      </c>
      <c r="N33" s="62">
        <f>+K33/H33</f>
        <v>0.15714285714285714</v>
      </c>
      <c r="O33" s="62">
        <f>+L33/J33</f>
        <v>0.1</v>
      </c>
      <c r="P33" s="62">
        <f>(N33+O33)/2</f>
        <v>0.12857142857142856</v>
      </c>
      <c r="Q33" s="39"/>
    </row>
    <row r="34" spans="1:17" ht="48" x14ac:dyDescent="0.2">
      <c r="A34" s="152"/>
      <c r="B34" s="152"/>
      <c r="C34" s="152"/>
      <c r="D34" s="229"/>
      <c r="E34" s="46" t="s">
        <v>160</v>
      </c>
      <c r="F34" s="41" t="s">
        <v>619</v>
      </c>
      <c r="G34" s="33" t="s">
        <v>2</v>
      </c>
      <c r="H34" s="36">
        <v>50</v>
      </c>
      <c r="I34" s="36" t="s">
        <v>612</v>
      </c>
      <c r="J34" s="116" t="s">
        <v>28</v>
      </c>
      <c r="K34" s="36">
        <v>3</v>
      </c>
      <c r="L34" s="116" t="s">
        <v>55</v>
      </c>
      <c r="M34" s="116"/>
      <c r="N34" s="116"/>
      <c r="O34" s="116"/>
      <c r="P34" s="116"/>
      <c r="Q34" s="163"/>
    </row>
    <row r="35" spans="1:17" ht="24" x14ac:dyDescent="0.2">
      <c r="A35" s="152"/>
      <c r="B35" s="152"/>
      <c r="C35" s="152"/>
      <c r="D35" s="229"/>
      <c r="E35" s="46" t="s">
        <v>161</v>
      </c>
      <c r="F35" s="41" t="s">
        <v>620</v>
      </c>
      <c r="G35" s="33" t="s">
        <v>145</v>
      </c>
      <c r="H35" s="36">
        <v>10</v>
      </c>
      <c r="I35" s="36" t="s">
        <v>621</v>
      </c>
      <c r="J35" s="116"/>
      <c r="K35" s="36">
        <v>5</v>
      </c>
      <c r="L35" s="116"/>
      <c r="M35" s="116"/>
      <c r="N35" s="116"/>
      <c r="O35" s="116"/>
      <c r="P35" s="116"/>
      <c r="Q35" s="164"/>
    </row>
    <row r="36" spans="1:17" ht="36" x14ac:dyDescent="0.2">
      <c r="A36" s="152"/>
      <c r="B36" s="152"/>
      <c r="C36" s="152"/>
      <c r="D36" s="229"/>
      <c r="E36" s="46" t="s">
        <v>162</v>
      </c>
      <c r="F36" s="41" t="s">
        <v>622</v>
      </c>
      <c r="G36" s="33" t="s">
        <v>2</v>
      </c>
      <c r="H36" s="36">
        <v>10</v>
      </c>
      <c r="I36" s="36" t="s">
        <v>623</v>
      </c>
      <c r="J36" s="116"/>
      <c r="K36" s="36">
        <v>3</v>
      </c>
      <c r="L36" s="116"/>
      <c r="M36" s="116"/>
      <c r="N36" s="116"/>
      <c r="O36" s="116"/>
      <c r="P36" s="116"/>
      <c r="Q36" s="164"/>
    </row>
    <row r="37" spans="1:17" ht="36" x14ac:dyDescent="0.2">
      <c r="A37" s="152"/>
      <c r="B37" s="152"/>
      <c r="C37" s="152"/>
      <c r="D37" s="229"/>
      <c r="E37" s="43">
        <v>8</v>
      </c>
      <c r="F37" s="26" t="s">
        <v>624</v>
      </c>
      <c r="G37" s="26"/>
      <c r="H37" s="61">
        <f>SUM(H38:H40)</f>
        <v>2300</v>
      </c>
      <c r="I37" s="30" t="s">
        <v>625</v>
      </c>
      <c r="J37" s="30">
        <v>1300</v>
      </c>
      <c r="K37" s="61">
        <f>SUM(K38:K40)</f>
        <v>969</v>
      </c>
      <c r="L37" s="38">
        <v>483</v>
      </c>
      <c r="M37" s="61">
        <f>+J37-L37</f>
        <v>817</v>
      </c>
      <c r="N37" s="62">
        <f>+K37/H37</f>
        <v>0.42130434782608694</v>
      </c>
      <c r="O37" s="62">
        <f>+L37/J37</f>
        <v>0.37153846153846154</v>
      </c>
      <c r="P37" s="62">
        <f>(N37+O37)/2</f>
        <v>0.39642140468227427</v>
      </c>
      <c r="Q37" s="39"/>
    </row>
    <row r="38" spans="1:17" ht="36" x14ac:dyDescent="0.2">
      <c r="A38" s="152"/>
      <c r="B38" s="152"/>
      <c r="C38" s="152"/>
      <c r="D38" s="229"/>
      <c r="E38" s="46" t="s">
        <v>165</v>
      </c>
      <c r="F38" s="41" t="s">
        <v>626</v>
      </c>
      <c r="G38" s="33" t="s">
        <v>2</v>
      </c>
      <c r="H38" s="36">
        <v>500</v>
      </c>
      <c r="I38" s="36" t="s">
        <v>627</v>
      </c>
      <c r="J38" s="154"/>
      <c r="K38" s="36">
        <v>278</v>
      </c>
      <c r="L38" s="158"/>
      <c r="M38" s="158"/>
      <c r="N38" s="158"/>
      <c r="O38" s="158"/>
      <c r="P38" s="159"/>
      <c r="Q38" s="106"/>
    </row>
    <row r="39" spans="1:17" ht="60" x14ac:dyDescent="0.2">
      <c r="A39" s="152"/>
      <c r="B39" s="152"/>
      <c r="C39" s="152"/>
      <c r="D39" s="229"/>
      <c r="E39" s="46" t="s">
        <v>166</v>
      </c>
      <c r="F39" s="41" t="s">
        <v>628</v>
      </c>
      <c r="G39" s="33" t="s">
        <v>2</v>
      </c>
      <c r="H39" s="36">
        <v>800</v>
      </c>
      <c r="I39" s="36" t="s">
        <v>629</v>
      </c>
      <c r="J39" s="154"/>
      <c r="K39" s="36">
        <v>205</v>
      </c>
      <c r="L39" s="158"/>
      <c r="M39" s="158"/>
      <c r="N39" s="158"/>
      <c r="O39" s="158"/>
      <c r="P39" s="159"/>
      <c r="Q39" s="106"/>
    </row>
    <row r="40" spans="1:17" ht="60" x14ac:dyDescent="0.2">
      <c r="A40" s="152"/>
      <c r="B40" s="152"/>
      <c r="C40" s="152"/>
      <c r="D40" s="229"/>
      <c r="E40" s="46" t="s">
        <v>167</v>
      </c>
      <c r="F40" s="41" t="s">
        <v>630</v>
      </c>
      <c r="G40" s="33" t="s">
        <v>2</v>
      </c>
      <c r="H40" s="36">
        <v>1000</v>
      </c>
      <c r="I40" s="36" t="s">
        <v>631</v>
      </c>
      <c r="J40" s="155"/>
      <c r="K40" s="36">
        <v>486</v>
      </c>
      <c r="L40" s="160"/>
      <c r="M40" s="160"/>
      <c r="N40" s="160"/>
      <c r="O40" s="160"/>
      <c r="P40" s="161"/>
      <c r="Q40" s="106"/>
    </row>
    <row r="41" spans="1:17" ht="36" x14ac:dyDescent="0.2">
      <c r="A41" s="104"/>
      <c r="B41" s="104"/>
      <c r="C41" s="104"/>
      <c r="D41" s="229"/>
      <c r="E41" s="46" t="s">
        <v>168</v>
      </c>
      <c r="F41" s="41" t="s">
        <v>632</v>
      </c>
      <c r="G41" s="33" t="s">
        <v>2</v>
      </c>
      <c r="H41" s="36">
        <v>80</v>
      </c>
      <c r="I41" s="36" t="s">
        <v>633</v>
      </c>
      <c r="J41" s="97"/>
      <c r="K41" s="36">
        <v>20</v>
      </c>
      <c r="L41" s="100"/>
      <c r="M41" s="100"/>
      <c r="N41" s="100"/>
      <c r="O41" s="100"/>
      <c r="P41" s="101"/>
      <c r="Q41" s="106"/>
    </row>
    <row r="42" spans="1:17" ht="36" x14ac:dyDescent="0.2">
      <c r="A42" s="104"/>
      <c r="B42" s="104"/>
      <c r="C42" s="104"/>
      <c r="D42" s="229"/>
      <c r="E42" s="46" t="s">
        <v>169</v>
      </c>
      <c r="F42" s="41" t="s">
        <v>634</v>
      </c>
      <c r="G42" s="33" t="s">
        <v>2</v>
      </c>
      <c r="H42" s="36">
        <v>2000</v>
      </c>
      <c r="I42" s="36" t="s">
        <v>635</v>
      </c>
      <c r="J42" s="97"/>
      <c r="K42" s="36">
        <v>250</v>
      </c>
      <c r="L42" s="100"/>
      <c r="M42" s="100"/>
      <c r="N42" s="100"/>
      <c r="O42" s="100"/>
      <c r="P42" s="101"/>
      <c r="Q42" s="106"/>
    </row>
    <row r="43" spans="1:17" ht="36" x14ac:dyDescent="0.2">
      <c r="A43" s="152"/>
      <c r="B43" s="152"/>
      <c r="C43" s="152"/>
      <c r="D43" s="229"/>
      <c r="E43" s="43">
        <v>9</v>
      </c>
      <c r="F43" s="26" t="s">
        <v>636</v>
      </c>
      <c r="G43" s="26"/>
      <c r="H43" s="61">
        <f>SUM(H44:H44)</f>
        <v>200</v>
      </c>
      <c r="I43" s="30" t="s">
        <v>637</v>
      </c>
      <c r="J43" s="30">
        <v>200</v>
      </c>
      <c r="K43" s="61">
        <f>SUM(K44:K44)</f>
        <v>20</v>
      </c>
      <c r="L43" s="38">
        <v>20</v>
      </c>
      <c r="M43" s="61">
        <f>+J43-L43</f>
        <v>180</v>
      </c>
      <c r="N43" s="62">
        <f>+K43/H43</f>
        <v>0.1</v>
      </c>
      <c r="O43" s="62">
        <f>+L43/J43</f>
        <v>0.1</v>
      </c>
      <c r="P43" s="62">
        <f>(N43+O43)/2</f>
        <v>0.1</v>
      </c>
      <c r="Q43" s="39"/>
    </row>
    <row r="44" spans="1:17" ht="24" x14ac:dyDescent="0.2">
      <c r="A44" s="152"/>
      <c r="B44" s="152"/>
      <c r="C44" s="152"/>
      <c r="D44" s="229"/>
      <c r="E44" s="46" t="s">
        <v>170</v>
      </c>
      <c r="F44" s="41" t="s">
        <v>638</v>
      </c>
      <c r="G44" s="33" t="s">
        <v>2</v>
      </c>
      <c r="H44" s="36">
        <v>200</v>
      </c>
      <c r="I44" s="36" t="s">
        <v>639</v>
      </c>
      <c r="J44" s="93"/>
      <c r="K44" s="36">
        <v>20</v>
      </c>
      <c r="L44" s="116"/>
      <c r="M44" s="116"/>
      <c r="N44" s="116"/>
      <c r="O44" s="116"/>
      <c r="P44" s="116"/>
      <c r="Q44" s="106"/>
    </row>
    <row r="45" spans="1:17" ht="60" x14ac:dyDescent="0.2">
      <c r="A45" s="152"/>
      <c r="B45" s="152"/>
      <c r="C45" s="152"/>
      <c r="D45" s="229"/>
      <c r="E45" s="43">
        <v>10</v>
      </c>
      <c r="F45" s="26" t="s">
        <v>640</v>
      </c>
      <c r="G45" s="26"/>
      <c r="H45" s="61">
        <f>SUM(H46:H48)</f>
        <v>25800</v>
      </c>
      <c r="I45" s="30" t="s">
        <v>641</v>
      </c>
      <c r="J45" s="30">
        <f>H46</f>
        <v>400</v>
      </c>
      <c r="K45" s="61">
        <f>SUM(K46:K48)</f>
        <v>12704</v>
      </c>
      <c r="L45" s="38">
        <f>K46</f>
        <v>174</v>
      </c>
      <c r="M45" s="61">
        <f>+J45-L45</f>
        <v>226</v>
      </c>
      <c r="N45" s="62">
        <f>+K45/H45</f>
        <v>0.49240310077519378</v>
      </c>
      <c r="O45" s="62">
        <f>+L45/J45</f>
        <v>0.435</v>
      </c>
      <c r="P45" s="62">
        <f>(N45+O45)/2</f>
        <v>0.46370155038759686</v>
      </c>
      <c r="Q45" s="39"/>
    </row>
    <row r="46" spans="1:17" ht="24" x14ac:dyDescent="0.2">
      <c r="A46" s="152"/>
      <c r="B46" s="152"/>
      <c r="C46" s="152"/>
      <c r="D46" s="229"/>
      <c r="E46" s="46" t="s">
        <v>180</v>
      </c>
      <c r="F46" s="41" t="s">
        <v>642</v>
      </c>
      <c r="G46" s="33" t="s">
        <v>2</v>
      </c>
      <c r="H46" s="36">
        <v>400</v>
      </c>
      <c r="I46" s="36" t="s">
        <v>643</v>
      </c>
      <c r="J46" s="153" t="s">
        <v>55</v>
      </c>
      <c r="K46" s="36">
        <v>174</v>
      </c>
      <c r="L46" s="156" t="s">
        <v>55</v>
      </c>
      <c r="M46" s="156"/>
      <c r="N46" s="156"/>
      <c r="O46" s="156"/>
      <c r="P46" s="157"/>
      <c r="Q46" s="235" t="s">
        <v>644</v>
      </c>
    </row>
    <row r="47" spans="1:17" ht="24" x14ac:dyDescent="0.2">
      <c r="A47" s="152"/>
      <c r="B47" s="152"/>
      <c r="C47" s="152"/>
      <c r="D47" s="229"/>
      <c r="E47" s="46" t="s">
        <v>181</v>
      </c>
      <c r="F47" s="41" t="s">
        <v>645</v>
      </c>
      <c r="G47" s="33" t="s">
        <v>2</v>
      </c>
      <c r="H47" s="36">
        <v>400</v>
      </c>
      <c r="I47" s="36" t="s">
        <v>646</v>
      </c>
      <c r="J47" s="154"/>
      <c r="K47" s="36">
        <v>275</v>
      </c>
      <c r="L47" s="158"/>
      <c r="M47" s="158"/>
      <c r="N47" s="158"/>
      <c r="O47" s="158"/>
      <c r="P47" s="159"/>
      <c r="Q47" s="236"/>
    </row>
    <row r="48" spans="1:17" ht="24" x14ac:dyDescent="0.2">
      <c r="A48" s="152"/>
      <c r="B48" s="152"/>
      <c r="C48" s="152"/>
      <c r="D48" s="229"/>
      <c r="E48" s="46" t="s">
        <v>182</v>
      </c>
      <c r="F48" s="41" t="s">
        <v>647</v>
      </c>
      <c r="G48" s="33" t="s">
        <v>2</v>
      </c>
      <c r="H48" s="36">
        <v>25000</v>
      </c>
      <c r="I48" s="36" t="s">
        <v>648</v>
      </c>
      <c r="J48" s="154"/>
      <c r="K48" s="36">
        <v>12255</v>
      </c>
      <c r="L48" s="158"/>
      <c r="M48" s="158"/>
      <c r="N48" s="158"/>
      <c r="O48" s="158"/>
      <c r="P48" s="159"/>
      <c r="Q48" s="237"/>
    </row>
    <row r="49" spans="1:17" ht="36" x14ac:dyDescent="0.2">
      <c r="A49" s="152"/>
      <c r="B49" s="152"/>
      <c r="C49" s="152"/>
      <c r="D49" s="229"/>
      <c r="E49" s="43">
        <v>12</v>
      </c>
      <c r="F49" s="26" t="s">
        <v>649</v>
      </c>
      <c r="G49" s="26"/>
      <c r="H49" s="61">
        <f>SUM(H50:H53)</f>
        <v>15</v>
      </c>
      <c r="I49" s="30" t="s">
        <v>595</v>
      </c>
      <c r="J49" s="30">
        <v>1</v>
      </c>
      <c r="K49" s="61">
        <f>SUM(K50:K53)</f>
        <v>12</v>
      </c>
      <c r="L49" s="38">
        <v>1</v>
      </c>
      <c r="M49" s="61">
        <f>+J49-L49</f>
        <v>0</v>
      </c>
      <c r="N49" s="62">
        <f>+K49/H49</f>
        <v>0.8</v>
      </c>
      <c r="O49" s="62">
        <f>+L49/J49</f>
        <v>1</v>
      </c>
      <c r="P49" s="62">
        <f>(N49+O49)/2</f>
        <v>0.9</v>
      </c>
      <c r="Q49" s="39"/>
    </row>
    <row r="50" spans="1:17" ht="24" x14ac:dyDescent="0.2">
      <c r="A50" s="152"/>
      <c r="B50" s="152"/>
      <c r="C50" s="152"/>
      <c r="D50" s="229"/>
      <c r="E50" s="46" t="s">
        <v>185</v>
      </c>
      <c r="F50" s="41" t="s">
        <v>650</v>
      </c>
      <c r="G50" s="33" t="s">
        <v>2</v>
      </c>
      <c r="H50" s="36">
        <v>1</v>
      </c>
      <c r="I50" s="36" t="s">
        <v>597</v>
      </c>
      <c r="J50" s="153" t="s">
        <v>55</v>
      </c>
      <c r="K50" s="36">
        <v>2</v>
      </c>
      <c r="L50" s="156" t="s">
        <v>55</v>
      </c>
      <c r="M50" s="156"/>
      <c r="N50" s="156"/>
      <c r="O50" s="156"/>
      <c r="P50" s="157"/>
      <c r="Q50" s="106"/>
    </row>
    <row r="51" spans="1:17" ht="36" x14ac:dyDescent="0.2">
      <c r="A51" s="152"/>
      <c r="B51" s="152"/>
      <c r="C51" s="152"/>
      <c r="D51" s="229"/>
      <c r="E51" s="46" t="s">
        <v>186</v>
      </c>
      <c r="F51" s="41" t="s">
        <v>599</v>
      </c>
      <c r="G51" s="33" t="s">
        <v>2</v>
      </c>
      <c r="H51" s="36">
        <v>1</v>
      </c>
      <c r="I51" s="36" t="s">
        <v>600</v>
      </c>
      <c r="J51" s="154"/>
      <c r="K51" s="36">
        <v>2</v>
      </c>
      <c r="L51" s="158"/>
      <c r="M51" s="158"/>
      <c r="N51" s="158"/>
      <c r="O51" s="158"/>
      <c r="P51" s="159"/>
      <c r="Q51" s="106"/>
    </row>
    <row r="52" spans="1:17" ht="48" x14ac:dyDescent="0.2">
      <c r="A52" s="152"/>
      <c r="B52" s="152"/>
      <c r="C52" s="152"/>
      <c r="D52" s="229"/>
      <c r="E52" s="46" t="s">
        <v>187</v>
      </c>
      <c r="F52" s="41" t="s">
        <v>651</v>
      </c>
      <c r="G52" s="33" t="s">
        <v>2</v>
      </c>
      <c r="H52" s="36">
        <v>2</v>
      </c>
      <c r="I52" s="36" t="s">
        <v>603</v>
      </c>
      <c r="J52" s="154"/>
      <c r="K52" s="36">
        <v>2</v>
      </c>
      <c r="L52" s="158"/>
      <c r="M52" s="158"/>
      <c r="N52" s="158"/>
      <c r="O52" s="158"/>
      <c r="P52" s="159"/>
      <c r="Q52" s="106"/>
    </row>
    <row r="53" spans="1:17" ht="36" x14ac:dyDescent="0.2">
      <c r="A53" s="152"/>
      <c r="B53" s="152"/>
      <c r="C53" s="152"/>
      <c r="D53" s="229"/>
      <c r="E53" s="46" t="s">
        <v>188</v>
      </c>
      <c r="F53" s="41" t="s">
        <v>652</v>
      </c>
      <c r="G53" s="33" t="s">
        <v>2</v>
      </c>
      <c r="H53" s="36">
        <v>11</v>
      </c>
      <c r="I53" s="36" t="s">
        <v>653</v>
      </c>
      <c r="J53" s="155"/>
      <c r="K53" s="36">
        <v>6</v>
      </c>
      <c r="L53" s="160"/>
      <c r="M53" s="160"/>
      <c r="N53" s="160"/>
      <c r="O53" s="160"/>
      <c r="P53" s="161"/>
      <c r="Q53" s="106"/>
    </row>
    <row r="54" spans="1:17" ht="60" x14ac:dyDescent="0.2">
      <c r="A54" s="104"/>
      <c r="B54" s="104"/>
      <c r="C54" s="104"/>
      <c r="D54" s="229"/>
      <c r="E54" s="46" t="s">
        <v>189</v>
      </c>
      <c r="F54" s="41" t="s">
        <v>604</v>
      </c>
      <c r="G54" s="33" t="s">
        <v>2</v>
      </c>
      <c r="H54" s="36">
        <v>6</v>
      </c>
      <c r="I54" s="36" t="s">
        <v>605</v>
      </c>
      <c r="J54" s="97"/>
      <c r="K54" s="36">
        <v>6</v>
      </c>
      <c r="L54" s="100"/>
      <c r="M54" s="100"/>
      <c r="N54" s="100"/>
      <c r="O54" s="100"/>
      <c r="P54" s="101"/>
      <c r="Q54" s="106"/>
    </row>
    <row r="55" spans="1:17" ht="24" x14ac:dyDescent="0.2">
      <c r="A55" s="104"/>
      <c r="B55" s="104"/>
      <c r="C55" s="104"/>
      <c r="D55" s="229"/>
      <c r="E55" s="46" t="s">
        <v>654</v>
      </c>
      <c r="F55" s="41" t="s">
        <v>655</v>
      </c>
      <c r="G55" s="33" t="s">
        <v>2</v>
      </c>
      <c r="H55" s="36">
        <v>50</v>
      </c>
      <c r="I55" s="36" t="s">
        <v>608</v>
      </c>
      <c r="J55" s="97"/>
      <c r="K55" s="36">
        <v>22</v>
      </c>
      <c r="L55" s="100"/>
      <c r="M55" s="100"/>
      <c r="N55" s="100"/>
      <c r="O55" s="100"/>
      <c r="P55" s="101"/>
      <c r="Q55" s="106"/>
    </row>
    <row r="56" spans="1:17" ht="72" x14ac:dyDescent="0.2">
      <c r="A56" s="152"/>
      <c r="B56" s="152"/>
      <c r="C56" s="152"/>
      <c r="D56" s="229"/>
      <c r="E56" s="43">
        <v>13</v>
      </c>
      <c r="F56" s="26" t="s">
        <v>656</v>
      </c>
      <c r="G56" s="26"/>
      <c r="H56" s="61">
        <f>SUM(H57:H58)</f>
        <v>60</v>
      </c>
      <c r="I56" s="30" t="s">
        <v>657</v>
      </c>
      <c r="J56" s="30">
        <f>H58</f>
        <v>30</v>
      </c>
      <c r="K56" s="61">
        <f>SUM(K57:K58)</f>
        <v>28</v>
      </c>
      <c r="L56" s="38">
        <f>K58</f>
        <v>14</v>
      </c>
      <c r="M56" s="61">
        <f>+J56-L56</f>
        <v>16</v>
      </c>
      <c r="N56" s="62">
        <f>+K56/H56</f>
        <v>0.46666666666666667</v>
      </c>
      <c r="O56" s="62">
        <f>+L56/J56</f>
        <v>0.46666666666666667</v>
      </c>
      <c r="P56" s="62">
        <f>(N56+O56)/2</f>
        <v>0.46666666666666667</v>
      </c>
      <c r="Q56" s="39"/>
    </row>
    <row r="57" spans="1:17" ht="60" x14ac:dyDescent="0.2">
      <c r="A57" s="152"/>
      <c r="B57" s="152"/>
      <c r="C57" s="152"/>
      <c r="D57" s="229"/>
      <c r="E57" s="46" t="s">
        <v>190</v>
      </c>
      <c r="F57" s="41" t="s">
        <v>658</v>
      </c>
      <c r="G57" s="33" t="s">
        <v>2</v>
      </c>
      <c r="H57" s="36">
        <v>30</v>
      </c>
      <c r="I57" s="36" t="s">
        <v>659</v>
      </c>
      <c r="J57" s="116" t="s">
        <v>28</v>
      </c>
      <c r="K57" s="36">
        <v>14</v>
      </c>
      <c r="L57" s="116" t="s">
        <v>55</v>
      </c>
      <c r="M57" s="116"/>
      <c r="N57" s="116"/>
      <c r="O57" s="116"/>
      <c r="P57" s="116"/>
      <c r="Q57" s="163"/>
    </row>
    <row r="58" spans="1:17" ht="36" x14ac:dyDescent="0.2">
      <c r="A58" s="152"/>
      <c r="B58" s="152"/>
      <c r="C58" s="152"/>
      <c r="D58" s="229"/>
      <c r="E58" s="46" t="s">
        <v>191</v>
      </c>
      <c r="F58" s="41" t="s">
        <v>660</v>
      </c>
      <c r="G58" s="33" t="s">
        <v>2</v>
      </c>
      <c r="H58" s="36">
        <v>30</v>
      </c>
      <c r="I58" s="36" t="s">
        <v>657</v>
      </c>
      <c r="J58" s="116"/>
      <c r="K58" s="36">
        <v>14</v>
      </c>
      <c r="L58" s="116"/>
      <c r="M58" s="116"/>
      <c r="N58" s="116"/>
      <c r="O58" s="116"/>
      <c r="P58" s="116"/>
      <c r="Q58" s="164"/>
    </row>
    <row r="59" spans="1:17" ht="60" x14ac:dyDescent="0.2">
      <c r="A59" s="152"/>
      <c r="B59" s="152"/>
      <c r="C59" s="152"/>
      <c r="D59" s="229"/>
      <c r="E59" s="43">
        <v>14</v>
      </c>
      <c r="F59" s="26" t="s">
        <v>661</v>
      </c>
      <c r="G59" s="26"/>
      <c r="H59" s="61">
        <f>SUM(H60:H65)</f>
        <v>16843</v>
      </c>
      <c r="I59" s="30" t="s">
        <v>662</v>
      </c>
      <c r="J59" s="30">
        <v>8942019</v>
      </c>
      <c r="K59" s="61">
        <f>SUM(K60:K65)</f>
        <v>16843</v>
      </c>
      <c r="L59" s="38">
        <v>8942019</v>
      </c>
      <c r="M59" s="61">
        <f>+J59-L59</f>
        <v>0</v>
      </c>
      <c r="N59" s="62">
        <f>+K59/H59</f>
        <v>1</v>
      </c>
      <c r="O59" s="62">
        <f>+L59/J59</f>
        <v>1</v>
      </c>
      <c r="P59" s="62">
        <f>(N59+O59)/2</f>
        <v>1</v>
      </c>
      <c r="Q59" s="39"/>
    </row>
    <row r="60" spans="1:17" ht="48" x14ac:dyDescent="0.2">
      <c r="A60" s="152"/>
      <c r="B60" s="152"/>
      <c r="C60" s="152"/>
      <c r="D60" s="229"/>
      <c r="E60" s="46" t="s">
        <v>195</v>
      </c>
      <c r="F60" s="41" t="s">
        <v>663</v>
      </c>
      <c r="G60" s="33" t="s">
        <v>607</v>
      </c>
      <c r="H60" s="36">
        <v>6244</v>
      </c>
      <c r="I60" s="36" t="s">
        <v>664</v>
      </c>
      <c r="J60" s="154"/>
      <c r="K60" s="36">
        <v>6244</v>
      </c>
      <c r="L60" s="158"/>
      <c r="M60" s="158"/>
      <c r="N60" s="158"/>
      <c r="O60" s="158"/>
      <c r="P60" s="159"/>
      <c r="Q60" s="106"/>
    </row>
    <row r="61" spans="1:17" ht="48" x14ac:dyDescent="0.2">
      <c r="A61" s="152"/>
      <c r="B61" s="152"/>
      <c r="C61" s="152"/>
      <c r="D61" s="229"/>
      <c r="E61" s="46" t="s">
        <v>196</v>
      </c>
      <c r="F61" s="41" t="s">
        <v>665</v>
      </c>
      <c r="G61" s="33" t="s">
        <v>2</v>
      </c>
      <c r="H61" s="36">
        <v>4668</v>
      </c>
      <c r="I61" s="36" t="s">
        <v>666</v>
      </c>
      <c r="J61" s="154"/>
      <c r="K61" s="36">
        <v>4668</v>
      </c>
      <c r="L61" s="158"/>
      <c r="M61" s="158"/>
      <c r="N61" s="158"/>
      <c r="O61" s="158"/>
      <c r="P61" s="159"/>
      <c r="Q61" s="106"/>
    </row>
    <row r="62" spans="1:17" ht="48" x14ac:dyDescent="0.2">
      <c r="A62" s="152"/>
      <c r="B62" s="152"/>
      <c r="C62" s="152"/>
      <c r="D62" s="229"/>
      <c r="E62" s="46" t="s">
        <v>197</v>
      </c>
      <c r="F62" s="41" t="s">
        <v>667</v>
      </c>
      <c r="G62" s="33" t="s">
        <v>2</v>
      </c>
      <c r="H62" s="36">
        <v>2877</v>
      </c>
      <c r="I62" s="36" t="s">
        <v>664</v>
      </c>
      <c r="J62" s="154"/>
      <c r="K62" s="36">
        <v>2877</v>
      </c>
      <c r="L62" s="158"/>
      <c r="M62" s="158"/>
      <c r="N62" s="158"/>
      <c r="O62" s="158"/>
      <c r="P62" s="159"/>
      <c r="Q62" s="106"/>
    </row>
    <row r="63" spans="1:17" ht="24" x14ac:dyDescent="0.2">
      <c r="A63" s="152"/>
      <c r="B63" s="152"/>
      <c r="C63" s="152"/>
      <c r="D63" s="229"/>
      <c r="E63" s="46" t="s">
        <v>198</v>
      </c>
      <c r="F63" s="41" t="s">
        <v>668</v>
      </c>
      <c r="G63" s="33" t="s">
        <v>607</v>
      </c>
      <c r="H63" s="36">
        <v>1663</v>
      </c>
      <c r="I63" s="36" t="s">
        <v>669</v>
      </c>
      <c r="J63" s="154"/>
      <c r="K63" s="36">
        <v>1663</v>
      </c>
      <c r="L63" s="158"/>
      <c r="M63" s="158"/>
      <c r="N63" s="158"/>
      <c r="O63" s="158"/>
      <c r="P63" s="159"/>
      <c r="Q63" s="106"/>
    </row>
    <row r="64" spans="1:17" ht="72" x14ac:dyDescent="0.2">
      <c r="A64" s="152"/>
      <c r="B64" s="152"/>
      <c r="C64" s="152"/>
      <c r="D64" s="229"/>
      <c r="E64" s="46" t="s">
        <v>199</v>
      </c>
      <c r="F64" s="41" t="s">
        <v>670</v>
      </c>
      <c r="G64" s="33" t="s">
        <v>2</v>
      </c>
      <c r="H64" s="36">
        <v>245</v>
      </c>
      <c r="I64" s="36" t="s">
        <v>671</v>
      </c>
      <c r="J64" s="154"/>
      <c r="K64" s="36">
        <v>245</v>
      </c>
      <c r="L64" s="158"/>
      <c r="M64" s="158"/>
      <c r="N64" s="158"/>
      <c r="O64" s="158"/>
      <c r="P64" s="159"/>
      <c r="Q64" s="106"/>
    </row>
    <row r="65" spans="1:17" ht="24" x14ac:dyDescent="0.2">
      <c r="A65" s="152"/>
      <c r="B65" s="152"/>
      <c r="C65" s="152"/>
      <c r="D65" s="229"/>
      <c r="E65" s="46" t="s">
        <v>672</v>
      </c>
      <c r="F65" s="41" t="s">
        <v>673</v>
      </c>
      <c r="G65" s="33" t="s">
        <v>6</v>
      </c>
      <c r="H65" s="36">
        <v>1146</v>
      </c>
      <c r="I65" s="36" t="s">
        <v>664</v>
      </c>
      <c r="J65" s="154"/>
      <c r="K65" s="36">
        <v>1146</v>
      </c>
      <c r="L65" s="158"/>
      <c r="M65" s="158"/>
      <c r="N65" s="158"/>
      <c r="O65" s="158"/>
      <c r="P65" s="159"/>
      <c r="Q65" s="106"/>
    </row>
    <row r="66" spans="1:17" ht="48" x14ac:dyDescent="0.2">
      <c r="A66" s="152"/>
      <c r="B66" s="152"/>
      <c r="C66" s="152"/>
      <c r="D66" s="229"/>
      <c r="E66" s="43">
        <v>15</v>
      </c>
      <c r="F66" s="26" t="s">
        <v>674</v>
      </c>
      <c r="G66" s="26"/>
      <c r="H66" s="61">
        <f>SUM(H67:H68)</f>
        <v>102030</v>
      </c>
      <c r="I66" s="30" t="s">
        <v>675</v>
      </c>
      <c r="J66" s="30">
        <v>50000</v>
      </c>
      <c r="K66" s="61">
        <f>SUM(K67:K68)</f>
        <v>102030</v>
      </c>
      <c r="L66" s="38">
        <v>54035</v>
      </c>
      <c r="M66" s="61">
        <f>+J66-L66</f>
        <v>-4035</v>
      </c>
      <c r="N66" s="62">
        <f>+K66/H66</f>
        <v>1</v>
      </c>
      <c r="O66" s="62">
        <f>+L66/J66</f>
        <v>1.0807</v>
      </c>
      <c r="P66" s="62">
        <f>(N66+O66)/2</f>
        <v>1.0403500000000001</v>
      </c>
      <c r="Q66" s="39"/>
    </row>
    <row r="67" spans="1:17" ht="144" x14ac:dyDescent="0.2">
      <c r="A67" s="152"/>
      <c r="B67" s="152"/>
      <c r="C67" s="152"/>
      <c r="D67" s="229"/>
      <c r="E67" s="46" t="s">
        <v>200</v>
      </c>
      <c r="F67" s="41" t="s">
        <v>676</v>
      </c>
      <c r="G67" s="33" t="s">
        <v>607</v>
      </c>
      <c r="H67" s="36">
        <v>99918</v>
      </c>
      <c r="I67" s="36" t="s">
        <v>677</v>
      </c>
      <c r="J67" s="116"/>
      <c r="K67" s="36">
        <v>99918</v>
      </c>
      <c r="L67" s="116"/>
      <c r="M67" s="116"/>
      <c r="N67" s="116"/>
      <c r="O67" s="116"/>
      <c r="P67" s="116"/>
      <c r="Q67" s="164"/>
    </row>
    <row r="68" spans="1:17" ht="108" x14ac:dyDescent="0.2">
      <c r="A68" s="152"/>
      <c r="B68" s="152"/>
      <c r="C68" s="152"/>
      <c r="D68" s="229"/>
      <c r="E68" s="46" t="s">
        <v>202</v>
      </c>
      <c r="F68" s="41" t="s">
        <v>678</v>
      </c>
      <c r="G68" s="33" t="s">
        <v>607</v>
      </c>
      <c r="H68" s="36">
        <v>2112</v>
      </c>
      <c r="I68" s="36" t="s">
        <v>679</v>
      </c>
      <c r="J68" s="116"/>
      <c r="K68" s="36">
        <v>2112</v>
      </c>
      <c r="L68" s="116"/>
      <c r="M68" s="116"/>
      <c r="N68" s="116"/>
      <c r="O68" s="116"/>
      <c r="P68" s="116"/>
      <c r="Q68" s="164"/>
    </row>
    <row r="69" spans="1:17" ht="60" x14ac:dyDescent="0.2">
      <c r="A69" s="152"/>
      <c r="B69" s="152"/>
      <c r="C69" s="152"/>
      <c r="D69" s="229"/>
      <c r="E69" s="43">
        <v>16</v>
      </c>
      <c r="F69" s="26" t="s">
        <v>680</v>
      </c>
      <c r="G69" s="26"/>
      <c r="H69" s="61">
        <f>SUM(H70:H72)</f>
        <v>35648</v>
      </c>
      <c r="I69" s="30" t="s">
        <v>681</v>
      </c>
      <c r="J69" s="30">
        <v>26491</v>
      </c>
      <c r="K69" s="61">
        <f>SUM(K70:K72)</f>
        <v>35648</v>
      </c>
      <c r="L69" s="38">
        <v>26901</v>
      </c>
      <c r="M69" s="61">
        <f>+J69-L69</f>
        <v>-410</v>
      </c>
      <c r="N69" s="62">
        <f>+K69/H69</f>
        <v>1</v>
      </c>
      <c r="O69" s="62">
        <f>+L69/J69</f>
        <v>1.0154769544373561</v>
      </c>
      <c r="P69" s="62">
        <f>(N69+O69)/2</f>
        <v>1.0077384772186782</v>
      </c>
      <c r="Q69" s="39"/>
    </row>
    <row r="70" spans="1:17" ht="108" x14ac:dyDescent="0.2">
      <c r="A70" s="152"/>
      <c r="B70" s="152"/>
      <c r="C70" s="152"/>
      <c r="D70" s="229"/>
      <c r="E70" s="46" t="s">
        <v>205</v>
      </c>
      <c r="F70" s="41" t="s">
        <v>682</v>
      </c>
      <c r="G70" s="33" t="s">
        <v>607</v>
      </c>
      <c r="H70" s="36">
        <v>26901</v>
      </c>
      <c r="I70" s="36" t="s">
        <v>664</v>
      </c>
      <c r="J70" s="154"/>
      <c r="K70" s="36">
        <v>26901</v>
      </c>
      <c r="L70" s="158"/>
      <c r="M70" s="158"/>
      <c r="N70" s="158"/>
      <c r="O70" s="158"/>
      <c r="P70" s="159"/>
      <c r="Q70" s="238" t="s">
        <v>683</v>
      </c>
    </row>
    <row r="71" spans="1:17" ht="60" x14ac:dyDescent="0.2">
      <c r="A71" s="152"/>
      <c r="B71" s="152"/>
      <c r="C71" s="152"/>
      <c r="D71" s="229"/>
      <c r="E71" s="46" t="s">
        <v>206</v>
      </c>
      <c r="F71" s="41" t="s">
        <v>684</v>
      </c>
      <c r="G71" s="33" t="s">
        <v>607</v>
      </c>
      <c r="H71" s="36">
        <v>8741</v>
      </c>
      <c r="I71" s="36" t="s">
        <v>320</v>
      </c>
      <c r="J71" s="154"/>
      <c r="K71" s="36">
        <v>8741</v>
      </c>
      <c r="L71" s="158"/>
      <c r="M71" s="158"/>
      <c r="N71" s="158"/>
      <c r="O71" s="158"/>
      <c r="P71" s="159"/>
      <c r="Q71" s="239"/>
    </row>
    <row r="72" spans="1:17" ht="48" x14ac:dyDescent="0.2">
      <c r="A72" s="152"/>
      <c r="B72" s="152"/>
      <c r="C72" s="152"/>
      <c r="D72" s="229"/>
      <c r="E72" s="46" t="s">
        <v>207</v>
      </c>
      <c r="F72" s="41" t="s">
        <v>685</v>
      </c>
      <c r="G72" s="33" t="s">
        <v>6</v>
      </c>
      <c r="H72" s="36">
        <v>6</v>
      </c>
      <c r="I72" s="36" t="s">
        <v>671</v>
      </c>
      <c r="J72" s="155"/>
      <c r="K72" s="36">
        <v>6</v>
      </c>
      <c r="L72" s="160"/>
      <c r="M72" s="160"/>
      <c r="N72" s="160"/>
      <c r="O72" s="160"/>
      <c r="P72" s="161"/>
      <c r="Q72" s="240"/>
    </row>
    <row r="73" spans="1:17" ht="36" x14ac:dyDescent="0.2">
      <c r="A73" s="152"/>
      <c r="B73" s="152"/>
      <c r="C73" s="152"/>
      <c r="D73" s="229"/>
      <c r="E73" s="43">
        <v>17</v>
      </c>
      <c r="F73" s="26" t="s">
        <v>686</v>
      </c>
      <c r="G73" s="26"/>
      <c r="H73" s="61">
        <f>SUM(H74:H75)</f>
        <v>40007</v>
      </c>
      <c r="I73" s="30" t="s">
        <v>687</v>
      </c>
      <c r="J73" s="30">
        <v>7</v>
      </c>
      <c r="K73" s="61">
        <f>SUM(K74:K75)</f>
        <v>13</v>
      </c>
      <c r="L73" s="38">
        <f>K74</f>
        <v>7</v>
      </c>
      <c r="M73" s="61">
        <f>+J73-L73</f>
        <v>0</v>
      </c>
      <c r="N73" s="62">
        <f>+K73/H73</f>
        <v>3.2494313495138352E-4</v>
      </c>
      <c r="O73" s="62">
        <f>+L73/J73</f>
        <v>1</v>
      </c>
      <c r="P73" s="62">
        <f>(N73+O73)/2</f>
        <v>0.50016247156747573</v>
      </c>
      <c r="Q73" s="39"/>
    </row>
    <row r="74" spans="1:17" ht="84" x14ac:dyDescent="0.2">
      <c r="A74" s="152"/>
      <c r="B74" s="152"/>
      <c r="C74" s="152"/>
      <c r="D74" s="229"/>
      <c r="E74" s="46" t="s">
        <v>210</v>
      </c>
      <c r="F74" s="41" t="s">
        <v>688</v>
      </c>
      <c r="G74" s="33" t="s">
        <v>6</v>
      </c>
      <c r="H74" s="36">
        <v>7</v>
      </c>
      <c r="I74" s="36" t="s">
        <v>687</v>
      </c>
      <c r="J74" s="153" t="s">
        <v>55</v>
      </c>
      <c r="K74" s="36">
        <v>7</v>
      </c>
      <c r="L74" s="156" t="s">
        <v>55</v>
      </c>
      <c r="M74" s="156"/>
      <c r="N74" s="156"/>
      <c r="O74" s="156"/>
      <c r="P74" s="157"/>
      <c r="Q74" s="163" t="s">
        <v>689</v>
      </c>
    </row>
    <row r="75" spans="1:17" ht="144" x14ac:dyDescent="0.2">
      <c r="A75" s="152"/>
      <c r="B75" s="152"/>
      <c r="C75" s="152"/>
      <c r="D75" s="229"/>
      <c r="E75" s="46" t="s">
        <v>211</v>
      </c>
      <c r="F75" s="41" t="s">
        <v>690</v>
      </c>
      <c r="G75" s="33" t="s">
        <v>3</v>
      </c>
      <c r="H75" s="36">
        <v>40000</v>
      </c>
      <c r="I75" s="36" t="s">
        <v>691</v>
      </c>
      <c r="J75" s="154"/>
      <c r="K75" s="36">
        <v>6</v>
      </c>
      <c r="L75" s="158"/>
      <c r="M75" s="158"/>
      <c r="N75" s="158"/>
      <c r="O75" s="158"/>
      <c r="P75" s="159"/>
      <c r="Q75" s="164"/>
    </row>
    <row r="76" spans="1:17" ht="96" x14ac:dyDescent="0.2">
      <c r="A76" s="152"/>
      <c r="B76" s="152"/>
      <c r="C76" s="152"/>
      <c r="D76" s="229"/>
      <c r="E76" s="43">
        <v>18</v>
      </c>
      <c r="F76" s="26" t="s">
        <v>692</v>
      </c>
      <c r="G76" s="26"/>
      <c r="H76" s="61">
        <f>SUM(H77:H79)</f>
        <v>5286</v>
      </c>
      <c r="I76" s="30" t="s">
        <v>693</v>
      </c>
      <c r="J76" s="30">
        <f>H77</f>
        <v>3059</v>
      </c>
      <c r="K76" s="61">
        <f>SUM(K77:K79)</f>
        <v>4530</v>
      </c>
      <c r="L76" s="38">
        <f>K77</f>
        <v>3059</v>
      </c>
      <c r="M76" s="61">
        <f>+J76-L76</f>
        <v>0</v>
      </c>
      <c r="N76" s="62">
        <f>+K76/H76</f>
        <v>0.85698070374574342</v>
      </c>
      <c r="O76" s="62">
        <f>+L76/J76</f>
        <v>1</v>
      </c>
      <c r="P76" s="62">
        <f>(N76+O76)/2</f>
        <v>0.92849035187287177</v>
      </c>
      <c r="Q76" s="39"/>
    </row>
    <row r="77" spans="1:17" ht="60" x14ac:dyDescent="0.2">
      <c r="A77" s="152"/>
      <c r="B77" s="152"/>
      <c r="C77" s="152"/>
      <c r="D77" s="229"/>
      <c r="E77" s="46" t="s">
        <v>215</v>
      </c>
      <c r="F77" s="41" t="s">
        <v>694</v>
      </c>
      <c r="G77" s="33" t="s">
        <v>607</v>
      </c>
      <c r="H77" s="36">
        <v>3059</v>
      </c>
      <c r="I77" s="36" t="s">
        <v>693</v>
      </c>
      <c r="J77" s="116" t="s">
        <v>28</v>
      </c>
      <c r="K77" s="36">
        <v>3059</v>
      </c>
      <c r="L77" s="116" t="s">
        <v>55</v>
      </c>
      <c r="M77" s="116"/>
      <c r="N77" s="116"/>
      <c r="O77" s="116"/>
      <c r="P77" s="116"/>
      <c r="Q77" s="163" t="s">
        <v>695</v>
      </c>
    </row>
    <row r="78" spans="1:17" ht="36" x14ac:dyDescent="0.2">
      <c r="A78" s="152"/>
      <c r="B78" s="152"/>
      <c r="C78" s="152"/>
      <c r="D78" s="229"/>
      <c r="E78" s="46" t="s">
        <v>216</v>
      </c>
      <c r="F78" s="41" t="s">
        <v>696</v>
      </c>
      <c r="G78" s="33" t="s">
        <v>2</v>
      </c>
      <c r="H78" s="36">
        <v>1377</v>
      </c>
      <c r="I78" s="36" t="s">
        <v>697</v>
      </c>
      <c r="J78" s="116"/>
      <c r="K78" s="36">
        <v>1377</v>
      </c>
      <c r="L78" s="116"/>
      <c r="M78" s="116"/>
      <c r="N78" s="116"/>
      <c r="O78" s="116"/>
      <c r="P78" s="116"/>
      <c r="Q78" s="164"/>
    </row>
    <row r="79" spans="1:17" ht="36" x14ac:dyDescent="0.2">
      <c r="A79" s="152"/>
      <c r="B79" s="152"/>
      <c r="C79" s="152"/>
      <c r="D79" s="229"/>
      <c r="E79" s="46" t="s">
        <v>217</v>
      </c>
      <c r="F79" s="41" t="s">
        <v>698</v>
      </c>
      <c r="G79" s="33" t="s">
        <v>699</v>
      </c>
      <c r="H79" s="36">
        <v>850</v>
      </c>
      <c r="I79" s="36" t="s">
        <v>700</v>
      </c>
      <c r="J79" s="116"/>
      <c r="K79" s="36">
        <v>94</v>
      </c>
      <c r="L79" s="116"/>
      <c r="M79" s="116"/>
      <c r="N79" s="116"/>
      <c r="O79" s="116"/>
      <c r="P79" s="116"/>
      <c r="Q79" s="164"/>
    </row>
    <row r="80" spans="1:17" ht="36" x14ac:dyDescent="0.2">
      <c r="A80" s="152"/>
      <c r="B80" s="152"/>
      <c r="C80" s="152"/>
      <c r="D80" s="229"/>
      <c r="E80" s="43">
        <v>19</v>
      </c>
      <c r="F80" s="26" t="s">
        <v>701</v>
      </c>
      <c r="G80" s="26"/>
      <c r="H80" s="61">
        <f>SUM(H81:H82)</f>
        <v>246</v>
      </c>
      <c r="I80" s="30" t="s">
        <v>702</v>
      </c>
      <c r="J80" s="30">
        <f>H82</f>
        <v>243</v>
      </c>
      <c r="K80" s="61">
        <f>SUM(K81:K82)</f>
        <v>250</v>
      </c>
      <c r="L80" s="38">
        <f>K82</f>
        <v>243</v>
      </c>
      <c r="M80" s="61">
        <f>+J80-L80</f>
        <v>0</v>
      </c>
      <c r="N80" s="62">
        <f>+K80/H80</f>
        <v>1.0162601626016261</v>
      </c>
      <c r="O80" s="62">
        <f>+L80/J80</f>
        <v>1</v>
      </c>
      <c r="P80" s="62">
        <f>(N80+O80)/2</f>
        <v>1.0081300813008132</v>
      </c>
      <c r="Q80" s="39"/>
    </row>
    <row r="81" spans="1:17" ht="96" x14ac:dyDescent="0.2">
      <c r="A81" s="152"/>
      <c r="B81" s="152"/>
      <c r="C81" s="152"/>
      <c r="D81" s="229"/>
      <c r="E81" s="46" t="s">
        <v>220</v>
      </c>
      <c r="F81" s="41" t="s">
        <v>703</v>
      </c>
      <c r="G81" s="33" t="s">
        <v>3</v>
      </c>
      <c r="H81" s="36">
        <v>3</v>
      </c>
      <c r="I81" s="36" t="s">
        <v>704</v>
      </c>
      <c r="J81" s="153" t="s">
        <v>55</v>
      </c>
      <c r="K81" s="36">
        <v>7</v>
      </c>
      <c r="L81" s="156" t="s">
        <v>55</v>
      </c>
      <c r="M81" s="156"/>
      <c r="N81" s="156"/>
      <c r="O81" s="156"/>
      <c r="P81" s="157"/>
      <c r="Q81" s="241" t="s">
        <v>705</v>
      </c>
    </row>
    <row r="82" spans="1:17" ht="48" x14ac:dyDescent="0.2">
      <c r="A82" s="152"/>
      <c r="B82" s="152"/>
      <c r="C82" s="152"/>
      <c r="D82" s="229"/>
      <c r="E82" s="46" t="s">
        <v>221</v>
      </c>
      <c r="F82" s="41" t="s">
        <v>706</v>
      </c>
      <c r="G82" s="33" t="s">
        <v>3</v>
      </c>
      <c r="H82" s="36">
        <v>243</v>
      </c>
      <c r="I82" s="36" t="s">
        <v>702</v>
      </c>
      <c r="J82" s="154"/>
      <c r="K82" s="36">
        <v>243</v>
      </c>
      <c r="L82" s="158"/>
      <c r="M82" s="158"/>
      <c r="N82" s="158"/>
      <c r="O82" s="158"/>
      <c r="P82" s="159"/>
      <c r="Q82" s="242"/>
    </row>
    <row r="83" spans="1:17" ht="60" x14ac:dyDescent="0.2">
      <c r="A83" s="152"/>
      <c r="B83" s="152"/>
      <c r="C83" s="152"/>
      <c r="D83" s="229"/>
      <c r="E83" s="43">
        <v>20</v>
      </c>
      <c r="F83" s="26" t="s">
        <v>707</v>
      </c>
      <c r="G83" s="26"/>
      <c r="H83" s="61">
        <f>SUM(H84:H85)</f>
        <v>3</v>
      </c>
      <c r="I83" s="30" t="s">
        <v>708</v>
      </c>
      <c r="J83" s="30">
        <f>H84</f>
        <v>1</v>
      </c>
      <c r="K83" s="61">
        <f>SUM(K84:K85)</f>
        <v>0</v>
      </c>
      <c r="L83" s="38"/>
      <c r="M83" s="61">
        <f>+J83-L83</f>
        <v>1</v>
      </c>
      <c r="N83" s="62">
        <f>+K83/H83</f>
        <v>0</v>
      </c>
      <c r="O83" s="62">
        <f>+L83/J83</f>
        <v>0</v>
      </c>
      <c r="P83" s="62">
        <f>(N83+O83)/2</f>
        <v>0</v>
      </c>
      <c r="Q83" s="39"/>
    </row>
    <row r="84" spans="1:17" ht="36" x14ac:dyDescent="0.2">
      <c r="A84" s="152"/>
      <c r="B84" s="152"/>
      <c r="C84" s="152"/>
      <c r="D84" s="229"/>
      <c r="E84" s="46" t="s">
        <v>225</v>
      </c>
      <c r="F84" s="41" t="s">
        <v>709</v>
      </c>
      <c r="G84" s="33" t="s">
        <v>2</v>
      </c>
      <c r="H84" s="36">
        <v>1</v>
      </c>
      <c r="I84" s="36" t="s">
        <v>710</v>
      </c>
      <c r="J84" s="116" t="s">
        <v>28</v>
      </c>
      <c r="K84" s="36">
        <v>0</v>
      </c>
      <c r="L84" s="116" t="s">
        <v>55</v>
      </c>
      <c r="M84" s="116"/>
      <c r="N84" s="116"/>
      <c r="O84" s="116"/>
      <c r="P84" s="116"/>
      <c r="Q84" s="163" t="s">
        <v>711</v>
      </c>
    </row>
    <row r="85" spans="1:17" ht="36" x14ac:dyDescent="0.2">
      <c r="A85" s="152"/>
      <c r="B85" s="152"/>
      <c r="C85" s="152"/>
      <c r="D85" s="229"/>
      <c r="E85" s="46" t="s">
        <v>226</v>
      </c>
      <c r="F85" s="41" t="s">
        <v>712</v>
      </c>
      <c r="G85" s="33" t="s">
        <v>2</v>
      </c>
      <c r="H85" s="36">
        <v>2</v>
      </c>
      <c r="I85" s="36" t="s">
        <v>704</v>
      </c>
      <c r="J85" s="116"/>
      <c r="K85" s="36">
        <v>0</v>
      </c>
      <c r="L85" s="116"/>
      <c r="M85" s="116"/>
      <c r="N85" s="116"/>
      <c r="O85" s="116"/>
      <c r="P85" s="116"/>
      <c r="Q85" s="164"/>
    </row>
    <row r="86" spans="1:17" ht="36" x14ac:dyDescent="0.2">
      <c r="A86" s="152"/>
      <c r="B86" s="152"/>
      <c r="C86" s="152"/>
      <c r="D86" s="229"/>
      <c r="E86" s="43">
        <v>21</v>
      </c>
      <c r="F86" s="26" t="s">
        <v>713</v>
      </c>
      <c r="G86" s="26"/>
      <c r="H86" s="61">
        <f>SUM(H87:H90)</f>
        <v>12</v>
      </c>
      <c r="I86" s="30" t="s">
        <v>714</v>
      </c>
      <c r="J86" s="30">
        <v>1</v>
      </c>
      <c r="K86" s="61">
        <f>SUM(K87:K90)</f>
        <v>10</v>
      </c>
      <c r="L86" s="38">
        <v>1</v>
      </c>
      <c r="M86" s="61">
        <f>+J86-L86</f>
        <v>0</v>
      </c>
      <c r="N86" s="62">
        <f>+K86/H86</f>
        <v>0.83333333333333337</v>
      </c>
      <c r="O86" s="62">
        <f>+L86/J86</f>
        <v>1</v>
      </c>
      <c r="P86" s="62">
        <f>(N86+O86)/2</f>
        <v>0.91666666666666674</v>
      </c>
      <c r="Q86" s="39"/>
    </row>
    <row r="87" spans="1:17" ht="72" x14ac:dyDescent="0.2">
      <c r="A87" s="152"/>
      <c r="B87" s="152"/>
      <c r="C87" s="152"/>
      <c r="D87" s="229"/>
      <c r="E87" s="46" t="s">
        <v>230</v>
      </c>
      <c r="F87" s="41" t="s">
        <v>715</v>
      </c>
      <c r="G87" s="33" t="s">
        <v>2</v>
      </c>
      <c r="H87" s="36">
        <v>5</v>
      </c>
      <c r="I87" s="36" t="s">
        <v>716</v>
      </c>
      <c r="J87" s="153" t="s">
        <v>55</v>
      </c>
      <c r="K87" s="36">
        <v>3</v>
      </c>
      <c r="L87" s="156" t="s">
        <v>55</v>
      </c>
      <c r="M87" s="156"/>
      <c r="N87" s="156"/>
      <c r="O87" s="156"/>
      <c r="P87" s="157"/>
      <c r="Q87" s="106"/>
    </row>
    <row r="88" spans="1:17" ht="60" x14ac:dyDescent="0.2">
      <c r="A88" s="152"/>
      <c r="B88" s="152"/>
      <c r="C88" s="152"/>
      <c r="D88" s="229"/>
      <c r="E88" s="46" t="s">
        <v>231</v>
      </c>
      <c r="F88" s="41" t="s">
        <v>717</v>
      </c>
      <c r="G88" s="33" t="s">
        <v>2</v>
      </c>
      <c r="H88" s="36">
        <v>1</v>
      </c>
      <c r="I88" s="36" t="s">
        <v>600</v>
      </c>
      <c r="J88" s="154"/>
      <c r="K88" s="36">
        <v>1</v>
      </c>
      <c r="L88" s="158"/>
      <c r="M88" s="158"/>
      <c r="N88" s="158"/>
      <c r="O88" s="158"/>
      <c r="P88" s="159"/>
      <c r="Q88" s="106"/>
    </row>
    <row r="89" spans="1:17" ht="48" x14ac:dyDescent="0.2">
      <c r="A89" s="152"/>
      <c r="B89" s="152"/>
      <c r="C89" s="152"/>
      <c r="D89" s="229"/>
      <c r="E89" s="46" t="s">
        <v>232</v>
      </c>
      <c r="F89" s="41" t="s">
        <v>718</v>
      </c>
      <c r="G89" s="33" t="s">
        <v>2</v>
      </c>
      <c r="H89" s="36">
        <v>3</v>
      </c>
      <c r="I89" s="36" t="s">
        <v>603</v>
      </c>
      <c r="J89" s="154"/>
      <c r="K89" s="36">
        <v>3</v>
      </c>
      <c r="L89" s="158"/>
      <c r="M89" s="158"/>
      <c r="N89" s="158"/>
      <c r="O89" s="158"/>
      <c r="P89" s="159"/>
      <c r="Q89" s="106"/>
    </row>
    <row r="90" spans="1:17" ht="60" x14ac:dyDescent="0.2">
      <c r="A90" s="152"/>
      <c r="B90" s="152"/>
      <c r="C90" s="152"/>
      <c r="D90" s="229"/>
      <c r="E90" s="46" t="s">
        <v>233</v>
      </c>
      <c r="F90" s="41" t="s">
        <v>604</v>
      </c>
      <c r="G90" s="33" t="s">
        <v>2</v>
      </c>
      <c r="H90" s="36">
        <v>3</v>
      </c>
      <c r="I90" s="36" t="s">
        <v>719</v>
      </c>
      <c r="J90" s="155"/>
      <c r="K90" s="36">
        <v>3</v>
      </c>
      <c r="L90" s="160"/>
      <c r="M90" s="160"/>
      <c r="N90" s="160"/>
      <c r="O90" s="160"/>
      <c r="P90" s="161"/>
      <c r="Q90" s="106"/>
    </row>
    <row r="91" spans="1:17" ht="48" x14ac:dyDescent="0.2">
      <c r="A91" s="152"/>
      <c r="B91" s="152"/>
      <c r="C91" s="152"/>
      <c r="D91" s="229"/>
      <c r="E91" s="43">
        <v>22</v>
      </c>
      <c r="F91" s="26" t="s">
        <v>720</v>
      </c>
      <c r="G91" s="26"/>
      <c r="H91" s="61">
        <f>SUM(H92:H94)</f>
        <v>18504</v>
      </c>
      <c r="I91" s="30" t="s">
        <v>664</v>
      </c>
      <c r="J91" s="30">
        <f>SUM(H92:H94)</f>
        <v>18504</v>
      </c>
      <c r="K91" s="61">
        <f>SUM(K92:K94)</f>
        <v>18504</v>
      </c>
      <c r="L91" s="38">
        <f>SUM(K92:K94)</f>
        <v>18504</v>
      </c>
      <c r="M91" s="61">
        <f>+J91-L91</f>
        <v>0</v>
      </c>
      <c r="N91" s="62">
        <f>+K91/H91</f>
        <v>1</v>
      </c>
      <c r="O91" s="62">
        <f>+L91/J91</f>
        <v>1</v>
      </c>
      <c r="P91" s="62">
        <f>(N91+O91)/2</f>
        <v>1</v>
      </c>
      <c r="Q91" s="39"/>
    </row>
    <row r="92" spans="1:17" ht="76.5" x14ac:dyDescent="0.2">
      <c r="A92" s="152"/>
      <c r="B92" s="152"/>
      <c r="C92" s="152"/>
      <c r="D92" s="229"/>
      <c r="E92" s="46" t="s">
        <v>236</v>
      </c>
      <c r="F92" s="41" t="s">
        <v>721</v>
      </c>
      <c r="G92" s="33" t="s">
        <v>607</v>
      </c>
      <c r="H92" s="36">
        <v>16886</v>
      </c>
      <c r="I92" s="36" t="s">
        <v>664</v>
      </c>
      <c r="J92" s="154"/>
      <c r="K92" s="36">
        <v>16886</v>
      </c>
      <c r="L92" s="158"/>
      <c r="M92" s="158"/>
      <c r="N92" s="158"/>
      <c r="O92" s="158"/>
      <c r="P92" s="159"/>
      <c r="Q92" s="243" t="s">
        <v>722</v>
      </c>
    </row>
    <row r="93" spans="1:17" ht="48" x14ac:dyDescent="0.2">
      <c r="A93" s="152"/>
      <c r="B93" s="152"/>
      <c r="C93" s="152"/>
      <c r="D93" s="229"/>
      <c r="E93" s="46" t="s">
        <v>237</v>
      </c>
      <c r="F93" s="41" t="s">
        <v>723</v>
      </c>
      <c r="G93" s="33" t="s">
        <v>607</v>
      </c>
      <c r="H93" s="36">
        <v>660</v>
      </c>
      <c r="I93" s="36" t="s">
        <v>643</v>
      </c>
      <c r="J93" s="154"/>
      <c r="K93" s="36">
        <v>660</v>
      </c>
      <c r="L93" s="158"/>
      <c r="M93" s="158"/>
      <c r="N93" s="158"/>
      <c r="O93" s="158"/>
      <c r="P93" s="159"/>
      <c r="Q93" s="106"/>
    </row>
    <row r="94" spans="1:17" ht="48" x14ac:dyDescent="0.2">
      <c r="A94" s="152"/>
      <c r="B94" s="152"/>
      <c r="C94" s="152"/>
      <c r="D94" s="229"/>
      <c r="E94" s="46" t="s">
        <v>238</v>
      </c>
      <c r="F94" s="41" t="s">
        <v>724</v>
      </c>
      <c r="G94" s="33" t="s">
        <v>607</v>
      </c>
      <c r="H94" s="36">
        <v>958</v>
      </c>
      <c r="I94" s="36" t="s">
        <v>664</v>
      </c>
      <c r="J94" s="155"/>
      <c r="K94" s="36">
        <v>958</v>
      </c>
      <c r="L94" s="160"/>
      <c r="M94" s="160"/>
      <c r="N94" s="160"/>
      <c r="O94" s="160"/>
      <c r="P94" s="161"/>
      <c r="Q94" s="106"/>
    </row>
    <row r="95" spans="1:17" ht="24" x14ac:dyDescent="0.2">
      <c r="A95" s="152"/>
      <c r="B95" s="152"/>
      <c r="C95" s="152"/>
      <c r="D95" s="229"/>
      <c r="E95" s="43">
        <v>23</v>
      </c>
      <c r="F95" s="26" t="s">
        <v>725</v>
      </c>
      <c r="G95" s="26"/>
      <c r="H95" s="61">
        <f>SUM(H96:H97)</f>
        <v>82</v>
      </c>
      <c r="I95" s="30" t="s">
        <v>726</v>
      </c>
      <c r="J95" s="30">
        <f>SUM(H96:H97)</f>
        <v>82</v>
      </c>
      <c r="K95" s="61">
        <f>SUM(K96:K97)</f>
        <v>82</v>
      </c>
      <c r="L95" s="38">
        <f>SUM(K96:K97)</f>
        <v>82</v>
      </c>
      <c r="M95" s="61">
        <f>+J95-L95</f>
        <v>0</v>
      </c>
      <c r="N95" s="62">
        <f>+K95/H95</f>
        <v>1</v>
      </c>
      <c r="O95" s="62">
        <f>+L95/J95</f>
        <v>1</v>
      </c>
      <c r="P95" s="62">
        <f>(N95+O95)/2</f>
        <v>1</v>
      </c>
      <c r="Q95" s="39"/>
    </row>
    <row r="96" spans="1:17" ht="36" x14ac:dyDescent="0.2">
      <c r="A96" s="152"/>
      <c r="B96" s="152"/>
      <c r="C96" s="152"/>
      <c r="D96" s="229"/>
      <c r="E96" s="46" t="s">
        <v>240</v>
      </c>
      <c r="F96" s="244" t="s">
        <v>727</v>
      </c>
      <c r="G96" s="244" t="s">
        <v>699</v>
      </c>
      <c r="H96" s="245">
        <v>74</v>
      </c>
      <c r="I96" s="245" t="s">
        <v>726</v>
      </c>
      <c r="J96" s="116"/>
      <c r="K96" s="36">
        <v>74</v>
      </c>
      <c r="L96" s="116"/>
      <c r="M96" s="116"/>
      <c r="N96" s="116"/>
      <c r="O96" s="116"/>
      <c r="P96" s="116"/>
      <c r="Q96" s="164"/>
    </row>
    <row r="97" spans="1:17" ht="72" x14ac:dyDescent="0.2">
      <c r="A97" s="152"/>
      <c r="B97" s="152"/>
      <c r="C97" s="152"/>
      <c r="D97" s="229"/>
      <c r="E97" s="46" t="s">
        <v>241</v>
      </c>
      <c r="F97" s="244" t="s">
        <v>728</v>
      </c>
      <c r="G97" s="244" t="s">
        <v>699</v>
      </c>
      <c r="H97" s="245">
        <v>8</v>
      </c>
      <c r="I97" s="245" t="s">
        <v>726</v>
      </c>
      <c r="J97" s="116"/>
      <c r="K97" s="36">
        <v>8</v>
      </c>
      <c r="L97" s="116"/>
      <c r="M97" s="116"/>
      <c r="N97" s="116"/>
      <c r="O97" s="116"/>
      <c r="P97" s="116"/>
      <c r="Q97" s="164"/>
    </row>
    <row r="98" spans="1:17" ht="48" x14ac:dyDescent="0.2">
      <c r="A98" s="152"/>
      <c r="B98" s="152"/>
      <c r="C98" s="152"/>
      <c r="D98" s="229"/>
      <c r="E98" s="43">
        <v>24</v>
      </c>
      <c r="F98" s="26" t="s">
        <v>729</v>
      </c>
      <c r="G98" s="26"/>
      <c r="H98" s="61">
        <f>SUM(H99:H107)</f>
        <v>39</v>
      </c>
      <c r="I98" s="30" t="s">
        <v>730</v>
      </c>
      <c r="J98" s="30">
        <v>1</v>
      </c>
      <c r="K98" s="61">
        <f>SUM(K99:K107)</f>
        <v>24</v>
      </c>
      <c r="L98" s="38">
        <v>1</v>
      </c>
      <c r="M98" s="61">
        <f>+J98-L98</f>
        <v>0</v>
      </c>
      <c r="N98" s="62">
        <f>+K98/H98</f>
        <v>0.61538461538461542</v>
      </c>
      <c r="O98" s="62">
        <f>+L98/J98</f>
        <v>1</v>
      </c>
      <c r="P98" s="62">
        <f>(N98+O98)/2</f>
        <v>0.80769230769230771</v>
      </c>
      <c r="Q98" s="39"/>
    </row>
    <row r="99" spans="1:17" ht="84" x14ac:dyDescent="0.2">
      <c r="A99" s="152"/>
      <c r="B99" s="152"/>
      <c r="C99" s="152"/>
      <c r="D99" s="229"/>
      <c r="E99" s="46" t="s">
        <v>245</v>
      </c>
      <c r="F99" s="41" t="s">
        <v>731</v>
      </c>
      <c r="G99" s="33" t="s">
        <v>2</v>
      </c>
      <c r="H99" s="36">
        <v>1</v>
      </c>
      <c r="I99" s="36" t="s">
        <v>732</v>
      </c>
      <c r="J99" s="154"/>
      <c r="K99" s="36">
        <v>1</v>
      </c>
      <c r="L99" s="158"/>
      <c r="M99" s="158"/>
      <c r="N99" s="158"/>
      <c r="O99" s="158"/>
      <c r="P99" s="159"/>
      <c r="Q99" s="106"/>
    </row>
    <row r="100" spans="1:17" ht="108" x14ac:dyDescent="0.2">
      <c r="A100" s="152"/>
      <c r="B100" s="152"/>
      <c r="C100" s="152"/>
      <c r="D100" s="229"/>
      <c r="E100" s="46" t="s">
        <v>246</v>
      </c>
      <c r="F100" s="41" t="s">
        <v>733</v>
      </c>
      <c r="G100" s="33" t="s">
        <v>2</v>
      </c>
      <c r="H100" s="36">
        <v>1</v>
      </c>
      <c r="I100" s="36" t="s">
        <v>734</v>
      </c>
      <c r="J100" s="154"/>
      <c r="K100" s="36">
        <v>0</v>
      </c>
      <c r="L100" s="158"/>
      <c r="M100" s="158"/>
      <c r="N100" s="158"/>
      <c r="O100" s="158"/>
      <c r="P100" s="159"/>
      <c r="Q100" s="106"/>
    </row>
    <row r="101" spans="1:17" ht="60" x14ac:dyDescent="0.2">
      <c r="A101" s="152"/>
      <c r="B101" s="152"/>
      <c r="C101" s="152"/>
      <c r="D101" s="229"/>
      <c r="E101" s="46" t="s">
        <v>247</v>
      </c>
      <c r="F101" s="41" t="s">
        <v>735</v>
      </c>
      <c r="G101" s="33" t="s">
        <v>2</v>
      </c>
      <c r="H101" s="36">
        <v>4</v>
      </c>
      <c r="I101" s="36" t="s">
        <v>494</v>
      </c>
      <c r="J101" s="154"/>
      <c r="K101" s="36">
        <v>2</v>
      </c>
      <c r="L101" s="158"/>
      <c r="M101" s="158"/>
      <c r="N101" s="158"/>
      <c r="O101" s="158"/>
      <c r="P101" s="159"/>
      <c r="Q101" s="106"/>
    </row>
    <row r="102" spans="1:17" ht="60" x14ac:dyDescent="0.2">
      <c r="A102" s="152"/>
      <c r="B102" s="152"/>
      <c r="C102" s="152"/>
      <c r="D102" s="229"/>
      <c r="E102" s="46" t="s">
        <v>248</v>
      </c>
      <c r="F102" s="41" t="s">
        <v>736</v>
      </c>
      <c r="G102" s="33" t="s">
        <v>2</v>
      </c>
      <c r="H102" s="36">
        <v>4</v>
      </c>
      <c r="I102" s="36" t="s">
        <v>494</v>
      </c>
      <c r="J102" s="154"/>
      <c r="K102" s="36">
        <v>2</v>
      </c>
      <c r="L102" s="158"/>
      <c r="M102" s="158"/>
      <c r="N102" s="158"/>
      <c r="O102" s="158"/>
      <c r="P102" s="159"/>
      <c r="Q102" s="106"/>
    </row>
    <row r="103" spans="1:17" ht="72" x14ac:dyDescent="0.2">
      <c r="A103" s="152"/>
      <c r="B103" s="152"/>
      <c r="C103" s="152"/>
      <c r="D103" s="229"/>
      <c r="E103" s="46" t="s">
        <v>249</v>
      </c>
      <c r="F103" s="41" t="s">
        <v>737</v>
      </c>
      <c r="G103" s="33" t="s">
        <v>2</v>
      </c>
      <c r="H103" s="36">
        <v>3</v>
      </c>
      <c r="I103" s="36" t="s">
        <v>738</v>
      </c>
      <c r="J103" s="154"/>
      <c r="K103" s="36">
        <v>2</v>
      </c>
      <c r="L103" s="158"/>
      <c r="M103" s="158"/>
      <c r="N103" s="158"/>
      <c r="O103" s="158"/>
      <c r="P103" s="159"/>
      <c r="Q103" s="106"/>
    </row>
    <row r="104" spans="1:17" ht="60" x14ac:dyDescent="0.2">
      <c r="A104" s="152"/>
      <c r="B104" s="152"/>
      <c r="C104" s="152"/>
      <c r="D104" s="229"/>
      <c r="E104" s="46" t="s">
        <v>739</v>
      </c>
      <c r="F104" s="41" t="s">
        <v>740</v>
      </c>
      <c r="G104" s="33" t="s">
        <v>6</v>
      </c>
      <c r="H104" s="36">
        <v>12</v>
      </c>
      <c r="I104" s="36" t="s">
        <v>741</v>
      </c>
      <c r="J104" s="154"/>
      <c r="K104" s="36">
        <v>8</v>
      </c>
      <c r="L104" s="158"/>
      <c r="M104" s="158"/>
      <c r="N104" s="158"/>
      <c r="O104" s="158"/>
      <c r="P104" s="159"/>
      <c r="Q104" s="106"/>
    </row>
    <row r="105" spans="1:17" ht="72" x14ac:dyDescent="0.2">
      <c r="A105" s="152"/>
      <c r="B105" s="152"/>
      <c r="C105" s="152"/>
      <c r="D105" s="229"/>
      <c r="E105" s="46" t="s">
        <v>742</v>
      </c>
      <c r="F105" s="41" t="s">
        <v>743</v>
      </c>
      <c r="G105" s="33" t="s">
        <v>6</v>
      </c>
      <c r="H105" s="36">
        <v>12</v>
      </c>
      <c r="I105" s="36" t="s">
        <v>744</v>
      </c>
      <c r="J105" s="154"/>
      <c r="K105" s="36">
        <v>7</v>
      </c>
      <c r="L105" s="158"/>
      <c r="M105" s="158"/>
      <c r="N105" s="158"/>
      <c r="O105" s="158"/>
      <c r="P105" s="159"/>
      <c r="Q105" s="106"/>
    </row>
    <row r="106" spans="1:17" ht="60" x14ac:dyDescent="0.2">
      <c r="A106" s="152"/>
      <c r="B106" s="152"/>
      <c r="C106" s="152"/>
      <c r="D106" s="229"/>
      <c r="E106" s="46" t="s">
        <v>745</v>
      </c>
      <c r="F106" s="41" t="s">
        <v>746</v>
      </c>
      <c r="G106" s="33" t="s">
        <v>2</v>
      </c>
      <c r="H106" s="36">
        <v>1</v>
      </c>
      <c r="I106" s="36" t="s">
        <v>494</v>
      </c>
      <c r="J106" s="154"/>
      <c r="K106" s="36">
        <v>1</v>
      </c>
      <c r="L106" s="158"/>
      <c r="M106" s="158"/>
      <c r="N106" s="158"/>
      <c r="O106" s="158"/>
      <c r="P106" s="159"/>
      <c r="Q106" s="106"/>
    </row>
    <row r="107" spans="1:17" ht="48" x14ac:dyDescent="0.2">
      <c r="A107" s="152"/>
      <c r="B107" s="152"/>
      <c r="C107" s="152"/>
      <c r="D107" s="229"/>
      <c r="E107" s="46" t="s">
        <v>747</v>
      </c>
      <c r="F107" s="41" t="s">
        <v>748</v>
      </c>
      <c r="G107" s="33" t="s">
        <v>2</v>
      </c>
      <c r="H107" s="36">
        <v>1</v>
      </c>
      <c r="I107" s="36" t="s">
        <v>143</v>
      </c>
      <c r="J107" s="154"/>
      <c r="K107" s="36">
        <v>1</v>
      </c>
      <c r="L107" s="158"/>
      <c r="M107" s="158"/>
      <c r="N107" s="158"/>
      <c r="O107" s="158"/>
      <c r="P107" s="159"/>
      <c r="Q107" s="106"/>
    </row>
  </sheetData>
  <mergeCells count="154">
    <mergeCell ref="A98:A107"/>
    <mergeCell ref="B98:B107"/>
    <mergeCell ref="C98:C107"/>
    <mergeCell ref="J99:J107"/>
    <mergeCell ref="L99:P107"/>
    <mergeCell ref="A95:A97"/>
    <mergeCell ref="B95:B97"/>
    <mergeCell ref="C95:C97"/>
    <mergeCell ref="J96:J97"/>
    <mergeCell ref="L96:P97"/>
    <mergeCell ref="Q96:Q97"/>
    <mergeCell ref="A86:A90"/>
    <mergeCell ref="B86:B90"/>
    <mergeCell ref="C86:C90"/>
    <mergeCell ref="J87:J90"/>
    <mergeCell ref="L87:P90"/>
    <mergeCell ref="A91:A94"/>
    <mergeCell ref="B91:B94"/>
    <mergeCell ref="C91:C94"/>
    <mergeCell ref="J92:J94"/>
    <mergeCell ref="L92:P94"/>
    <mergeCell ref="A83:A85"/>
    <mergeCell ref="B83:B85"/>
    <mergeCell ref="C83:C85"/>
    <mergeCell ref="J84:J85"/>
    <mergeCell ref="L84:P85"/>
    <mergeCell ref="Q84:Q85"/>
    <mergeCell ref="A80:A82"/>
    <mergeCell ref="B80:B82"/>
    <mergeCell ref="C80:C82"/>
    <mergeCell ref="J81:J82"/>
    <mergeCell ref="L81:P82"/>
    <mergeCell ref="Q81:Q82"/>
    <mergeCell ref="A76:A79"/>
    <mergeCell ref="B76:B79"/>
    <mergeCell ref="C76:C79"/>
    <mergeCell ref="J77:J79"/>
    <mergeCell ref="L77:P79"/>
    <mergeCell ref="Q77:Q79"/>
    <mergeCell ref="A73:A75"/>
    <mergeCell ref="B73:B75"/>
    <mergeCell ref="C73:C75"/>
    <mergeCell ref="J74:J75"/>
    <mergeCell ref="L74:P75"/>
    <mergeCell ref="Q74:Q75"/>
    <mergeCell ref="Q67:Q68"/>
    <mergeCell ref="A69:A72"/>
    <mergeCell ref="B69:B72"/>
    <mergeCell ref="C69:C72"/>
    <mergeCell ref="J70:J72"/>
    <mergeCell ref="L70:P72"/>
    <mergeCell ref="Q70:Q72"/>
    <mergeCell ref="A59:A65"/>
    <mergeCell ref="B59:B65"/>
    <mergeCell ref="C59:C65"/>
    <mergeCell ref="J60:J65"/>
    <mergeCell ref="L60:P65"/>
    <mergeCell ref="A66:A68"/>
    <mergeCell ref="B66:B68"/>
    <mergeCell ref="C66:C68"/>
    <mergeCell ref="J67:J68"/>
    <mergeCell ref="L67:P68"/>
    <mergeCell ref="A56:A58"/>
    <mergeCell ref="B56:B58"/>
    <mergeCell ref="C56:C58"/>
    <mergeCell ref="J57:J58"/>
    <mergeCell ref="L57:P58"/>
    <mergeCell ref="Q57:Q58"/>
    <mergeCell ref="Q46:Q48"/>
    <mergeCell ref="A49:A53"/>
    <mergeCell ref="B49:B53"/>
    <mergeCell ref="C49:C53"/>
    <mergeCell ref="J50:J53"/>
    <mergeCell ref="L50:P53"/>
    <mergeCell ref="A43:A44"/>
    <mergeCell ref="B43:B44"/>
    <mergeCell ref="C43:C44"/>
    <mergeCell ref="L44:P44"/>
    <mergeCell ref="A45:A48"/>
    <mergeCell ref="B45:B48"/>
    <mergeCell ref="C45:C48"/>
    <mergeCell ref="J46:J48"/>
    <mergeCell ref="L46:P48"/>
    <mergeCell ref="Q34:Q36"/>
    <mergeCell ref="A37:A40"/>
    <mergeCell ref="B37:B40"/>
    <mergeCell ref="C37:C40"/>
    <mergeCell ref="J38:J40"/>
    <mergeCell ref="L38:P40"/>
    <mergeCell ref="A29:A32"/>
    <mergeCell ref="B29:B32"/>
    <mergeCell ref="C29:C32"/>
    <mergeCell ref="J30:J32"/>
    <mergeCell ref="L30:P32"/>
    <mergeCell ref="A33:A36"/>
    <mergeCell ref="B33:B36"/>
    <mergeCell ref="C33:C36"/>
    <mergeCell ref="J34:J36"/>
    <mergeCell ref="L34:P36"/>
    <mergeCell ref="A23:A27"/>
    <mergeCell ref="B23:B27"/>
    <mergeCell ref="C23:C27"/>
    <mergeCell ref="J24:J27"/>
    <mergeCell ref="L24:P27"/>
    <mergeCell ref="Q24:Q27"/>
    <mergeCell ref="B18:B19"/>
    <mergeCell ref="C18:C19"/>
    <mergeCell ref="Q18:Q19"/>
    <mergeCell ref="L19:P19"/>
    <mergeCell ref="A20:A22"/>
    <mergeCell ref="B20:B22"/>
    <mergeCell ref="C20:C22"/>
    <mergeCell ref="J21:J22"/>
    <mergeCell ref="L21:P22"/>
    <mergeCell ref="Q21:Q22"/>
    <mergeCell ref="Q14:Q15"/>
    <mergeCell ref="L15:P15"/>
    <mergeCell ref="A16:A17"/>
    <mergeCell ref="B16:B17"/>
    <mergeCell ref="C16:C17"/>
    <mergeCell ref="Q16:Q17"/>
    <mergeCell ref="L17:P17"/>
    <mergeCell ref="N11:N12"/>
    <mergeCell ref="O11:O12"/>
    <mergeCell ref="P11:P12"/>
    <mergeCell ref="A13:D13"/>
    <mergeCell ref="E13:F13"/>
    <mergeCell ref="A14:A15"/>
    <mergeCell ref="B14:B15"/>
    <mergeCell ref="C14:C15"/>
    <mergeCell ref="D14:D107"/>
    <mergeCell ref="A18:A19"/>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3"/>
  <sheetViews>
    <sheetView topLeftCell="A85" zoomScale="84" zoomScaleNormal="84" workbookViewId="0">
      <selection activeCell="F100" sqref="F100"/>
    </sheetView>
  </sheetViews>
  <sheetFormatPr baseColWidth="10" defaultRowHeight="12.75" x14ac:dyDescent="0.2"/>
  <cols>
    <col min="1" max="1" width="18.42578125" customWidth="1"/>
    <col min="2" max="2" width="26.7109375" customWidth="1"/>
    <col min="4" max="4" width="22.28515625" customWidth="1"/>
    <col min="6" max="6" width="34.7109375" customWidth="1"/>
    <col min="11" max="11" width="17.140625" customWidth="1"/>
    <col min="24" max="24" width="44.140625" customWidth="1"/>
  </cols>
  <sheetData>
    <row r="1" spans="1:24"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24"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24" x14ac:dyDescent="0.2">
      <c r="A3" s="124"/>
      <c r="B3" s="124"/>
      <c r="C3" s="124"/>
      <c r="D3" s="123" t="s">
        <v>749</v>
      </c>
      <c r="E3" s="123"/>
      <c r="F3" s="123"/>
      <c r="G3" s="123"/>
      <c r="H3" s="123"/>
      <c r="I3" s="123"/>
      <c r="J3" s="123"/>
      <c r="K3" s="123"/>
      <c r="L3" s="123"/>
      <c r="M3" s="123"/>
      <c r="N3" s="123"/>
      <c r="O3" s="123"/>
      <c r="P3" s="123"/>
      <c r="Q3" s="123"/>
      <c r="R3" s="123"/>
      <c r="S3" s="123"/>
      <c r="T3" s="123"/>
      <c r="U3" s="123"/>
      <c r="V3" s="123"/>
      <c r="W3" s="123"/>
      <c r="X3" s="123"/>
    </row>
    <row r="4" spans="1:24"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24"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24"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24" ht="13.5" thickBot="1" x14ac:dyDescent="0.25">
      <c r="A7" s="125"/>
      <c r="B7" s="125"/>
      <c r="C7" s="125"/>
      <c r="D7" s="49"/>
      <c r="E7" s="49"/>
      <c r="F7" s="49"/>
      <c r="G7" s="49"/>
      <c r="H7" s="49"/>
      <c r="I7" s="49"/>
      <c r="J7" s="49"/>
      <c r="K7" s="49"/>
      <c r="L7" s="49"/>
      <c r="M7" s="49"/>
      <c r="N7" s="49"/>
      <c r="O7" s="49"/>
      <c r="P7" s="49"/>
      <c r="Q7" s="246"/>
      <c r="R7" s="49"/>
      <c r="S7" s="49"/>
      <c r="T7" s="49"/>
      <c r="U7" s="49"/>
      <c r="V7" s="49"/>
      <c r="W7" s="49"/>
      <c r="X7" s="49"/>
    </row>
    <row r="8" spans="1:24" ht="13.5" thickTop="1" x14ac:dyDescent="0.2">
      <c r="A8" s="51"/>
      <c r="B8" s="51"/>
      <c r="C8" s="51"/>
      <c r="D8" s="52"/>
      <c r="E8" s="50"/>
      <c r="F8" s="50"/>
      <c r="G8" s="50"/>
      <c r="H8" s="50"/>
      <c r="I8" s="50"/>
      <c r="J8" s="50"/>
      <c r="K8" s="50"/>
      <c r="L8" s="50"/>
      <c r="M8" s="50"/>
      <c r="N8" s="50"/>
      <c r="O8" s="50"/>
      <c r="P8" s="50"/>
      <c r="Q8" s="247"/>
      <c r="R8" s="50"/>
      <c r="S8" s="50"/>
      <c r="T8" s="50"/>
      <c r="U8" s="50"/>
      <c r="V8" s="50"/>
      <c r="W8" s="50"/>
      <c r="X8" s="50"/>
    </row>
    <row r="9" spans="1:24"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4" ht="30.75" customHeight="1"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4" x14ac:dyDescent="0.2">
      <c r="A11" s="137" t="s">
        <v>35</v>
      </c>
      <c r="B11" s="136" t="s">
        <v>36</v>
      </c>
      <c r="C11" s="136" t="s">
        <v>29</v>
      </c>
      <c r="D11" s="117" t="s">
        <v>41</v>
      </c>
      <c r="E11" s="117" t="s">
        <v>0</v>
      </c>
      <c r="F11" s="117" t="s">
        <v>4</v>
      </c>
      <c r="G11" s="117" t="s">
        <v>11</v>
      </c>
      <c r="H11" s="117" t="s">
        <v>126</v>
      </c>
      <c r="I11" s="117" t="s">
        <v>107</v>
      </c>
      <c r="J11" s="117" t="s">
        <v>108</v>
      </c>
      <c r="K11" s="117" t="s">
        <v>511</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4" ht="24" x14ac:dyDescent="0.2">
      <c r="A12" s="137"/>
      <c r="B12" s="136"/>
      <c r="C12" s="136"/>
      <c r="D12" s="117"/>
      <c r="E12" s="117"/>
      <c r="F12" s="117"/>
      <c r="G12" s="117"/>
      <c r="H12" s="117"/>
      <c r="I12" s="117"/>
      <c r="J12" s="117"/>
      <c r="K12" s="117"/>
      <c r="L12" s="117"/>
      <c r="M12" s="118"/>
      <c r="N12" s="118"/>
      <c r="O12" s="118"/>
      <c r="P12" s="118"/>
      <c r="Q12" s="118"/>
      <c r="R12" s="94" t="s">
        <v>32</v>
      </c>
      <c r="S12" s="94" t="s">
        <v>33</v>
      </c>
      <c r="T12" s="119"/>
      <c r="U12" s="119"/>
      <c r="V12" s="138"/>
      <c r="W12" s="138"/>
      <c r="X12" s="139"/>
    </row>
    <row r="13" spans="1:24" ht="18" x14ac:dyDescent="0.2">
      <c r="A13" s="140" t="s">
        <v>149</v>
      </c>
      <c r="B13" s="140"/>
      <c r="C13" s="140"/>
      <c r="D13" s="248"/>
      <c r="E13" s="134" t="s">
        <v>76</v>
      </c>
      <c r="F13" s="135"/>
      <c r="G13" s="63"/>
      <c r="H13" s="61">
        <f>+H14+H22+H30+H38+H46+H54+H62+H70+H78+H86</f>
        <v>153</v>
      </c>
      <c r="I13" s="64"/>
      <c r="J13" s="64"/>
      <c r="K13" s="249">
        <f>+K14+K22+K30+K38+K46+K54+K62+K70+K78+K86</f>
        <v>6520000000</v>
      </c>
      <c r="L13" s="64">
        <v>0</v>
      </c>
      <c r="M13" s="61">
        <f>+M14+M22+M30+M38+M46+M54+M62+M70+M78+M86</f>
        <v>64</v>
      </c>
      <c r="N13" s="249">
        <f>+N14+N22+N30+N38+N46+N54+N62+N70+N78+N86</f>
        <v>595826516</v>
      </c>
      <c r="O13" s="67">
        <v>0</v>
      </c>
      <c r="P13" s="66" t="s">
        <v>5</v>
      </c>
      <c r="Q13" s="250"/>
      <c r="R13" s="251"/>
      <c r="S13" s="251"/>
      <c r="T13" s="61">
        <f>+T14+T22+T30+T38+T46+T54+T62+T70+T78+T86</f>
        <v>455</v>
      </c>
      <c r="U13" s="62">
        <f>+(U14+U22+U30+U38+U46+U54+U62+U70+U78+U86)/10</f>
        <v>0.30782342657342665</v>
      </c>
      <c r="V13" s="62">
        <f t="shared" ref="V13:W13" si="0">+(V14+V22+V30+V38+V46+V54+V62+V70+V78+V86)/10</f>
        <v>0.1</v>
      </c>
      <c r="W13" s="62">
        <f t="shared" si="0"/>
        <v>0.1</v>
      </c>
      <c r="X13" s="252"/>
    </row>
    <row r="14" spans="1:24" ht="60" x14ac:dyDescent="0.2">
      <c r="A14" s="253" t="s">
        <v>750</v>
      </c>
      <c r="B14" s="253" t="s">
        <v>751</v>
      </c>
      <c r="C14" s="254" t="s">
        <v>752</v>
      </c>
      <c r="D14" s="255" t="s">
        <v>753</v>
      </c>
      <c r="E14" s="256">
        <v>1</v>
      </c>
      <c r="F14" s="26" t="s">
        <v>754</v>
      </c>
      <c r="G14" s="26"/>
      <c r="H14" s="61">
        <f>SUM(H15:H21)</f>
        <v>16</v>
      </c>
      <c r="I14" s="27" t="s">
        <v>755</v>
      </c>
      <c r="J14" s="27">
        <v>1</v>
      </c>
      <c r="K14" s="28">
        <v>1200000000</v>
      </c>
      <c r="L14" s="27">
        <v>0</v>
      </c>
      <c r="M14" s="61">
        <f>SUM(M15:M21)</f>
        <v>6</v>
      </c>
      <c r="N14" s="28">
        <v>0</v>
      </c>
      <c r="O14" s="30">
        <v>0</v>
      </c>
      <c r="P14" s="30"/>
      <c r="Q14" s="257">
        <v>0</v>
      </c>
      <c r="R14" s="258"/>
      <c r="S14" s="259"/>
      <c r="T14" s="61">
        <f>+Q14/J14</f>
        <v>0</v>
      </c>
      <c r="U14" s="62">
        <f>+M14/H14</f>
        <v>0.375</v>
      </c>
      <c r="V14" s="62">
        <f>+Q14/J14</f>
        <v>0</v>
      </c>
      <c r="W14" s="62">
        <f>+N14/K14</f>
        <v>0</v>
      </c>
      <c r="X14" s="260" t="s">
        <v>756</v>
      </c>
    </row>
    <row r="15" spans="1:24" ht="36" x14ac:dyDescent="0.2">
      <c r="A15" s="261"/>
      <c r="B15" s="261"/>
      <c r="C15" s="262"/>
      <c r="D15" s="255"/>
      <c r="E15" s="263" t="s">
        <v>31</v>
      </c>
      <c r="F15" s="73" t="s">
        <v>138</v>
      </c>
      <c r="G15" s="34" t="s">
        <v>145</v>
      </c>
      <c r="H15" s="35">
        <v>1</v>
      </c>
      <c r="I15" s="76" t="s">
        <v>144</v>
      </c>
      <c r="J15" s="116" t="s">
        <v>28</v>
      </c>
      <c r="K15" s="131"/>
      <c r="L15" s="131"/>
      <c r="M15" s="36">
        <v>1</v>
      </c>
      <c r="N15" s="116" t="s">
        <v>28</v>
      </c>
      <c r="O15" s="116"/>
      <c r="P15" s="116"/>
      <c r="Q15" s="116"/>
      <c r="R15" s="116"/>
      <c r="S15" s="116"/>
      <c r="T15" s="116"/>
      <c r="U15" s="116"/>
      <c r="V15" s="116"/>
      <c r="W15" s="116"/>
      <c r="X15" s="264"/>
    </row>
    <row r="16" spans="1:24" ht="24" x14ac:dyDescent="0.2">
      <c r="A16" s="261"/>
      <c r="B16" s="261"/>
      <c r="C16" s="262"/>
      <c r="D16" s="255"/>
      <c r="E16" s="263" t="s">
        <v>26</v>
      </c>
      <c r="F16" s="74" t="s">
        <v>140</v>
      </c>
      <c r="G16" s="34" t="s">
        <v>145</v>
      </c>
      <c r="H16" s="35">
        <v>3</v>
      </c>
      <c r="I16" s="77" t="s">
        <v>757</v>
      </c>
      <c r="J16" s="116"/>
      <c r="K16" s="131"/>
      <c r="L16" s="131"/>
      <c r="M16" s="36">
        <v>3</v>
      </c>
      <c r="N16" s="116"/>
      <c r="O16" s="116"/>
      <c r="P16" s="116"/>
      <c r="Q16" s="116"/>
      <c r="R16" s="116"/>
      <c r="S16" s="116"/>
      <c r="T16" s="116"/>
      <c r="U16" s="116"/>
      <c r="V16" s="116"/>
      <c r="W16" s="116"/>
      <c r="X16" s="264"/>
    </row>
    <row r="17" spans="1:24" ht="24" x14ac:dyDescent="0.2">
      <c r="A17" s="261"/>
      <c r="B17" s="261"/>
      <c r="C17" s="262"/>
      <c r="D17" s="255"/>
      <c r="E17" s="263" t="s">
        <v>26</v>
      </c>
      <c r="F17" s="74" t="s">
        <v>758</v>
      </c>
      <c r="G17" s="34" t="s">
        <v>145</v>
      </c>
      <c r="H17" s="35">
        <v>1</v>
      </c>
      <c r="I17" s="77" t="s">
        <v>759</v>
      </c>
      <c r="J17" s="116"/>
      <c r="K17" s="131"/>
      <c r="L17" s="131"/>
      <c r="M17" s="36">
        <v>1</v>
      </c>
      <c r="N17" s="116"/>
      <c r="O17" s="116"/>
      <c r="P17" s="116"/>
      <c r="Q17" s="116"/>
      <c r="R17" s="116"/>
      <c r="S17" s="116"/>
      <c r="T17" s="116"/>
      <c r="U17" s="116"/>
      <c r="V17" s="116"/>
      <c r="W17" s="116"/>
      <c r="X17" s="264"/>
    </row>
    <row r="18" spans="1:24" ht="36" x14ac:dyDescent="0.2">
      <c r="A18" s="261"/>
      <c r="B18" s="261"/>
      <c r="C18" s="262"/>
      <c r="D18" s="255"/>
      <c r="E18" s="263" t="s">
        <v>51</v>
      </c>
      <c r="F18" s="74" t="s">
        <v>760</v>
      </c>
      <c r="G18" s="34" t="s">
        <v>145</v>
      </c>
      <c r="H18" s="35">
        <v>1</v>
      </c>
      <c r="I18" s="77" t="s">
        <v>761</v>
      </c>
      <c r="J18" s="116"/>
      <c r="K18" s="131"/>
      <c r="L18" s="131"/>
      <c r="M18" s="36">
        <v>1</v>
      </c>
      <c r="N18" s="116"/>
      <c r="O18" s="116"/>
      <c r="P18" s="116"/>
      <c r="Q18" s="116"/>
      <c r="R18" s="116"/>
      <c r="S18" s="116"/>
      <c r="T18" s="116"/>
      <c r="U18" s="116"/>
      <c r="V18" s="116"/>
      <c r="W18" s="116"/>
      <c r="X18" s="264"/>
    </row>
    <row r="19" spans="1:24" ht="36" x14ac:dyDescent="0.2">
      <c r="A19" s="261"/>
      <c r="B19" s="261"/>
      <c r="C19" s="262"/>
      <c r="D19" s="255"/>
      <c r="E19" s="263" t="s">
        <v>142</v>
      </c>
      <c r="F19" s="75" t="s">
        <v>762</v>
      </c>
      <c r="G19" s="34" t="s">
        <v>145</v>
      </c>
      <c r="H19" s="35">
        <v>1</v>
      </c>
      <c r="I19" s="265" t="s">
        <v>763</v>
      </c>
      <c r="J19" s="116"/>
      <c r="K19" s="131"/>
      <c r="L19" s="131"/>
      <c r="M19" s="36">
        <v>0</v>
      </c>
      <c r="N19" s="116"/>
      <c r="O19" s="116"/>
      <c r="P19" s="116"/>
      <c r="Q19" s="116"/>
      <c r="R19" s="116"/>
      <c r="S19" s="116"/>
      <c r="T19" s="116"/>
      <c r="U19" s="116"/>
      <c r="V19" s="116"/>
      <c r="W19" s="116"/>
      <c r="X19" s="264"/>
    </row>
    <row r="20" spans="1:24" ht="24" x14ac:dyDescent="0.2">
      <c r="A20" s="261"/>
      <c r="B20" s="261"/>
      <c r="C20" s="262"/>
      <c r="D20" s="255"/>
      <c r="E20" s="266" t="s">
        <v>764</v>
      </c>
      <c r="F20" s="267" t="s">
        <v>765</v>
      </c>
      <c r="G20" s="268" t="s">
        <v>145</v>
      </c>
      <c r="H20" s="269">
        <v>1</v>
      </c>
      <c r="I20" s="270" t="s">
        <v>766</v>
      </c>
      <c r="J20" s="116"/>
      <c r="K20" s="131"/>
      <c r="L20" s="131"/>
      <c r="M20" s="36">
        <v>0</v>
      </c>
      <c r="N20" s="116"/>
      <c r="O20" s="116"/>
      <c r="P20" s="116"/>
      <c r="Q20" s="116"/>
      <c r="R20" s="116"/>
      <c r="S20" s="116"/>
      <c r="T20" s="116"/>
      <c r="U20" s="116"/>
      <c r="V20" s="116"/>
      <c r="W20" s="116"/>
      <c r="X20" s="264"/>
    </row>
    <row r="21" spans="1:24" ht="24" x14ac:dyDescent="0.2">
      <c r="A21" s="271"/>
      <c r="B21" s="271"/>
      <c r="C21" s="272"/>
      <c r="D21" s="255"/>
      <c r="E21" s="273" t="s">
        <v>767</v>
      </c>
      <c r="F21" s="274" t="s">
        <v>147</v>
      </c>
      <c r="G21" s="275" t="s">
        <v>146</v>
      </c>
      <c r="H21" s="276">
        <v>8</v>
      </c>
      <c r="I21" s="77" t="s">
        <v>148</v>
      </c>
      <c r="J21" s="116"/>
      <c r="K21" s="131"/>
      <c r="L21" s="131"/>
      <c r="M21" s="36">
        <v>0</v>
      </c>
      <c r="N21" s="116"/>
      <c r="O21" s="116"/>
      <c r="P21" s="116"/>
      <c r="Q21" s="116"/>
      <c r="R21" s="116"/>
      <c r="S21" s="116"/>
      <c r="T21" s="116"/>
      <c r="U21" s="116"/>
      <c r="V21" s="116"/>
      <c r="W21" s="116"/>
      <c r="X21" s="277"/>
    </row>
    <row r="22" spans="1:24" ht="60" x14ac:dyDescent="0.2">
      <c r="A22" s="253" t="s">
        <v>750</v>
      </c>
      <c r="B22" s="253" t="s">
        <v>768</v>
      </c>
      <c r="C22" s="254" t="s">
        <v>752</v>
      </c>
      <c r="D22" s="255" t="s">
        <v>769</v>
      </c>
      <c r="E22" s="256">
        <v>2</v>
      </c>
      <c r="F22" s="26" t="s">
        <v>770</v>
      </c>
      <c r="G22" s="26"/>
      <c r="H22" s="61">
        <f>SUM(H23:H29)</f>
        <v>12</v>
      </c>
      <c r="I22" s="27" t="s">
        <v>755</v>
      </c>
      <c r="J22" s="27">
        <v>1</v>
      </c>
      <c r="K22" s="28">
        <v>224173484</v>
      </c>
      <c r="L22" s="27">
        <v>0</v>
      </c>
      <c r="M22" s="61">
        <f>SUM(M23:M29)</f>
        <v>6</v>
      </c>
      <c r="N22" s="28">
        <v>0</v>
      </c>
      <c r="O22" s="30">
        <v>0</v>
      </c>
      <c r="P22" s="30"/>
      <c r="Q22" s="257">
        <v>0</v>
      </c>
      <c r="R22" s="258"/>
      <c r="S22" s="259"/>
      <c r="T22" s="61">
        <f>+Q22/J22</f>
        <v>0</v>
      </c>
      <c r="U22" s="62">
        <f>+M22/H22</f>
        <v>0.5</v>
      </c>
      <c r="V22" s="62">
        <f>+Q22/J22</f>
        <v>0</v>
      </c>
      <c r="W22" s="62">
        <f>+N22/K22</f>
        <v>0</v>
      </c>
      <c r="X22" s="260" t="s">
        <v>771</v>
      </c>
    </row>
    <row r="23" spans="1:24" ht="36" x14ac:dyDescent="0.2">
      <c r="A23" s="261"/>
      <c r="B23" s="261"/>
      <c r="C23" s="262"/>
      <c r="D23" s="255"/>
      <c r="E23" s="263" t="s">
        <v>31</v>
      </c>
      <c r="F23" s="73" t="s">
        <v>138</v>
      </c>
      <c r="G23" s="34" t="s">
        <v>145</v>
      </c>
      <c r="H23" s="35">
        <v>1</v>
      </c>
      <c r="I23" s="76" t="s">
        <v>144</v>
      </c>
      <c r="J23" s="116" t="s">
        <v>28</v>
      </c>
      <c r="K23" s="131"/>
      <c r="L23" s="131"/>
      <c r="M23" s="36">
        <v>1</v>
      </c>
      <c r="N23" s="116" t="s">
        <v>28</v>
      </c>
      <c r="O23" s="116"/>
      <c r="P23" s="116"/>
      <c r="Q23" s="116"/>
      <c r="R23" s="116"/>
      <c r="S23" s="116"/>
      <c r="T23" s="116"/>
      <c r="U23" s="116"/>
      <c r="V23" s="116"/>
      <c r="W23" s="116"/>
      <c r="X23" s="264"/>
    </row>
    <row r="24" spans="1:24" ht="24" x14ac:dyDescent="0.2">
      <c r="A24" s="261"/>
      <c r="B24" s="261"/>
      <c r="C24" s="262"/>
      <c r="D24" s="255"/>
      <c r="E24" s="263" t="s">
        <v>26</v>
      </c>
      <c r="F24" s="74" t="s">
        <v>140</v>
      </c>
      <c r="G24" s="34" t="s">
        <v>145</v>
      </c>
      <c r="H24" s="35">
        <v>3</v>
      </c>
      <c r="I24" s="77" t="s">
        <v>757</v>
      </c>
      <c r="J24" s="116"/>
      <c r="K24" s="131"/>
      <c r="L24" s="131"/>
      <c r="M24" s="36">
        <v>3</v>
      </c>
      <c r="N24" s="116"/>
      <c r="O24" s="116"/>
      <c r="P24" s="116"/>
      <c r="Q24" s="116"/>
      <c r="R24" s="116"/>
      <c r="S24" s="116"/>
      <c r="T24" s="116"/>
      <c r="U24" s="116"/>
      <c r="V24" s="116"/>
      <c r="W24" s="116"/>
      <c r="X24" s="264"/>
    </row>
    <row r="25" spans="1:24" ht="24" x14ac:dyDescent="0.2">
      <c r="A25" s="261"/>
      <c r="B25" s="261"/>
      <c r="C25" s="262"/>
      <c r="D25" s="255"/>
      <c r="E25" s="263" t="s">
        <v>26</v>
      </c>
      <c r="F25" s="74" t="s">
        <v>758</v>
      </c>
      <c r="G25" s="34" t="s">
        <v>145</v>
      </c>
      <c r="H25" s="35">
        <v>1</v>
      </c>
      <c r="I25" s="77" t="s">
        <v>759</v>
      </c>
      <c r="J25" s="116"/>
      <c r="K25" s="131"/>
      <c r="L25" s="131"/>
      <c r="M25" s="36">
        <v>1</v>
      </c>
      <c r="N25" s="116"/>
      <c r="O25" s="116"/>
      <c r="P25" s="116"/>
      <c r="Q25" s="116"/>
      <c r="R25" s="116"/>
      <c r="S25" s="116"/>
      <c r="T25" s="116"/>
      <c r="U25" s="116"/>
      <c r="V25" s="116"/>
      <c r="W25" s="116"/>
      <c r="X25" s="264"/>
    </row>
    <row r="26" spans="1:24" ht="36" x14ac:dyDescent="0.2">
      <c r="A26" s="261"/>
      <c r="B26" s="261"/>
      <c r="C26" s="262"/>
      <c r="D26" s="255"/>
      <c r="E26" s="263" t="s">
        <v>51</v>
      </c>
      <c r="F26" s="74" t="s">
        <v>760</v>
      </c>
      <c r="G26" s="34" t="s">
        <v>145</v>
      </c>
      <c r="H26" s="35">
        <v>1</v>
      </c>
      <c r="I26" s="77" t="s">
        <v>761</v>
      </c>
      <c r="J26" s="116"/>
      <c r="K26" s="131"/>
      <c r="L26" s="131"/>
      <c r="M26" s="36">
        <v>1</v>
      </c>
      <c r="N26" s="116"/>
      <c r="O26" s="116"/>
      <c r="P26" s="116"/>
      <c r="Q26" s="116"/>
      <c r="R26" s="116"/>
      <c r="S26" s="116"/>
      <c r="T26" s="116"/>
      <c r="U26" s="116"/>
      <c r="V26" s="116"/>
      <c r="W26" s="116"/>
      <c r="X26" s="264"/>
    </row>
    <row r="27" spans="1:24" ht="36" x14ac:dyDescent="0.2">
      <c r="A27" s="261"/>
      <c r="B27" s="261"/>
      <c r="C27" s="262"/>
      <c r="D27" s="255"/>
      <c r="E27" s="263" t="s">
        <v>142</v>
      </c>
      <c r="F27" s="75" t="s">
        <v>762</v>
      </c>
      <c r="G27" s="34" t="s">
        <v>145</v>
      </c>
      <c r="H27" s="35">
        <v>1</v>
      </c>
      <c r="I27" s="265" t="s">
        <v>763</v>
      </c>
      <c r="J27" s="116"/>
      <c r="K27" s="131"/>
      <c r="L27" s="131"/>
      <c r="M27" s="36">
        <v>0</v>
      </c>
      <c r="N27" s="116"/>
      <c r="O27" s="116"/>
      <c r="P27" s="116"/>
      <c r="Q27" s="116"/>
      <c r="R27" s="116"/>
      <c r="S27" s="116"/>
      <c r="T27" s="116"/>
      <c r="U27" s="116"/>
      <c r="V27" s="116"/>
      <c r="W27" s="116"/>
      <c r="X27" s="264"/>
    </row>
    <row r="28" spans="1:24" ht="24" x14ac:dyDescent="0.2">
      <c r="A28" s="261"/>
      <c r="B28" s="261"/>
      <c r="C28" s="262"/>
      <c r="D28" s="255"/>
      <c r="E28" s="266" t="s">
        <v>764</v>
      </c>
      <c r="F28" s="267" t="s">
        <v>765</v>
      </c>
      <c r="G28" s="268" t="s">
        <v>145</v>
      </c>
      <c r="H28" s="269">
        <v>1</v>
      </c>
      <c r="I28" s="270" t="s">
        <v>766</v>
      </c>
      <c r="J28" s="116"/>
      <c r="K28" s="131"/>
      <c r="L28" s="131"/>
      <c r="M28" s="36">
        <v>0</v>
      </c>
      <c r="N28" s="116"/>
      <c r="O28" s="116"/>
      <c r="P28" s="116"/>
      <c r="Q28" s="116"/>
      <c r="R28" s="116"/>
      <c r="S28" s="116"/>
      <c r="T28" s="116"/>
      <c r="U28" s="116"/>
      <c r="V28" s="116"/>
      <c r="W28" s="116"/>
      <c r="X28" s="264"/>
    </row>
    <row r="29" spans="1:24" ht="24" x14ac:dyDescent="0.2">
      <c r="A29" s="271"/>
      <c r="B29" s="271"/>
      <c r="C29" s="272"/>
      <c r="D29" s="255"/>
      <c r="E29" s="273" t="s">
        <v>767</v>
      </c>
      <c r="F29" s="274" t="s">
        <v>147</v>
      </c>
      <c r="G29" s="275" t="s">
        <v>146</v>
      </c>
      <c r="H29" s="276">
        <v>4</v>
      </c>
      <c r="I29" s="77" t="s">
        <v>148</v>
      </c>
      <c r="J29" s="116"/>
      <c r="K29" s="131"/>
      <c r="L29" s="131"/>
      <c r="M29" s="36">
        <v>0</v>
      </c>
      <c r="N29" s="116"/>
      <c r="O29" s="116"/>
      <c r="P29" s="116"/>
      <c r="Q29" s="116"/>
      <c r="R29" s="116"/>
      <c r="S29" s="116"/>
      <c r="T29" s="116"/>
      <c r="U29" s="116"/>
      <c r="V29" s="116"/>
      <c r="W29" s="116"/>
      <c r="X29" s="277"/>
    </row>
    <row r="30" spans="1:24" ht="60" x14ac:dyDescent="0.2">
      <c r="A30" s="253" t="s">
        <v>750</v>
      </c>
      <c r="B30" s="253" t="s">
        <v>751</v>
      </c>
      <c r="C30" s="254" t="s">
        <v>752</v>
      </c>
      <c r="D30" s="255" t="s">
        <v>772</v>
      </c>
      <c r="E30" s="256">
        <v>3</v>
      </c>
      <c r="F30" s="26" t="s">
        <v>773</v>
      </c>
      <c r="G30" s="26"/>
      <c r="H30" s="61">
        <f>SUM(H31:H37)</f>
        <v>13</v>
      </c>
      <c r="I30" s="27" t="s">
        <v>755</v>
      </c>
      <c r="J30" s="27">
        <v>1</v>
      </c>
      <c r="K30" s="28">
        <v>300000000</v>
      </c>
      <c r="L30" s="27">
        <v>0</v>
      </c>
      <c r="M30" s="61">
        <f>SUM(M31:M37)</f>
        <v>7</v>
      </c>
      <c r="N30" s="28">
        <v>0</v>
      </c>
      <c r="O30" s="30">
        <v>0</v>
      </c>
      <c r="P30" s="30"/>
      <c r="Q30" s="257">
        <v>0</v>
      </c>
      <c r="R30" s="258"/>
      <c r="S30" s="259"/>
      <c r="T30" s="61">
        <f>+Q30/J30</f>
        <v>0</v>
      </c>
      <c r="U30" s="62">
        <f>+M30/H30</f>
        <v>0.53846153846153844</v>
      </c>
      <c r="V30" s="62">
        <f>+Q30/J30</f>
        <v>0</v>
      </c>
      <c r="W30" s="62">
        <f>+N30/K30</f>
        <v>0</v>
      </c>
      <c r="X30" s="260" t="s">
        <v>774</v>
      </c>
    </row>
    <row r="31" spans="1:24" ht="36" x14ac:dyDescent="0.2">
      <c r="A31" s="261"/>
      <c r="B31" s="261"/>
      <c r="C31" s="262"/>
      <c r="D31" s="255"/>
      <c r="E31" s="263" t="s">
        <v>31</v>
      </c>
      <c r="F31" s="73" t="s">
        <v>138</v>
      </c>
      <c r="G31" s="34" t="s">
        <v>145</v>
      </c>
      <c r="H31" s="35">
        <v>1</v>
      </c>
      <c r="I31" s="76" t="s">
        <v>144</v>
      </c>
      <c r="J31" s="116" t="s">
        <v>28</v>
      </c>
      <c r="K31" s="131"/>
      <c r="L31" s="131"/>
      <c r="M31" s="36">
        <v>1</v>
      </c>
      <c r="N31" s="116" t="s">
        <v>28</v>
      </c>
      <c r="O31" s="116"/>
      <c r="P31" s="116"/>
      <c r="Q31" s="116"/>
      <c r="R31" s="116"/>
      <c r="S31" s="116"/>
      <c r="T31" s="116"/>
      <c r="U31" s="116"/>
      <c r="V31" s="116"/>
      <c r="W31" s="116"/>
      <c r="X31" s="264"/>
    </row>
    <row r="32" spans="1:24" ht="24" x14ac:dyDescent="0.2">
      <c r="A32" s="261"/>
      <c r="B32" s="261"/>
      <c r="C32" s="262"/>
      <c r="D32" s="255"/>
      <c r="E32" s="263" t="s">
        <v>26</v>
      </c>
      <c r="F32" s="74" t="s">
        <v>140</v>
      </c>
      <c r="G32" s="34" t="s">
        <v>145</v>
      </c>
      <c r="H32" s="35">
        <v>3</v>
      </c>
      <c r="I32" s="77" t="s">
        <v>757</v>
      </c>
      <c r="J32" s="116"/>
      <c r="K32" s="131"/>
      <c r="L32" s="131"/>
      <c r="M32" s="36">
        <v>3</v>
      </c>
      <c r="N32" s="116"/>
      <c r="O32" s="116"/>
      <c r="P32" s="116"/>
      <c r="Q32" s="116"/>
      <c r="R32" s="116"/>
      <c r="S32" s="116"/>
      <c r="T32" s="116"/>
      <c r="U32" s="116"/>
      <c r="V32" s="116"/>
      <c r="W32" s="116"/>
      <c r="X32" s="264"/>
    </row>
    <row r="33" spans="1:24" ht="24" x14ac:dyDescent="0.2">
      <c r="A33" s="261"/>
      <c r="B33" s="261"/>
      <c r="C33" s="262"/>
      <c r="D33" s="255"/>
      <c r="E33" s="263" t="s">
        <v>26</v>
      </c>
      <c r="F33" s="74" t="s">
        <v>758</v>
      </c>
      <c r="G33" s="34" t="s">
        <v>145</v>
      </c>
      <c r="H33" s="35">
        <v>1</v>
      </c>
      <c r="I33" s="77" t="s">
        <v>759</v>
      </c>
      <c r="J33" s="116"/>
      <c r="K33" s="131"/>
      <c r="L33" s="131"/>
      <c r="M33" s="36">
        <v>1</v>
      </c>
      <c r="N33" s="116"/>
      <c r="O33" s="116"/>
      <c r="P33" s="116"/>
      <c r="Q33" s="116"/>
      <c r="R33" s="116"/>
      <c r="S33" s="116"/>
      <c r="T33" s="116"/>
      <c r="U33" s="116"/>
      <c r="V33" s="116"/>
      <c r="W33" s="116"/>
      <c r="X33" s="264"/>
    </row>
    <row r="34" spans="1:24" ht="36" x14ac:dyDescent="0.2">
      <c r="A34" s="261"/>
      <c r="B34" s="261"/>
      <c r="C34" s="262"/>
      <c r="D34" s="255"/>
      <c r="E34" s="263" t="s">
        <v>51</v>
      </c>
      <c r="F34" s="74" t="s">
        <v>760</v>
      </c>
      <c r="G34" s="34" t="s">
        <v>145</v>
      </c>
      <c r="H34" s="35">
        <v>1</v>
      </c>
      <c r="I34" s="77" t="s">
        <v>761</v>
      </c>
      <c r="J34" s="116"/>
      <c r="K34" s="131"/>
      <c r="L34" s="131"/>
      <c r="M34" s="36">
        <v>1</v>
      </c>
      <c r="N34" s="116"/>
      <c r="O34" s="116"/>
      <c r="P34" s="116"/>
      <c r="Q34" s="116"/>
      <c r="R34" s="116"/>
      <c r="S34" s="116"/>
      <c r="T34" s="116"/>
      <c r="U34" s="116"/>
      <c r="V34" s="116"/>
      <c r="W34" s="116"/>
      <c r="X34" s="264"/>
    </row>
    <row r="35" spans="1:24" ht="36" x14ac:dyDescent="0.2">
      <c r="A35" s="261"/>
      <c r="B35" s="261"/>
      <c r="C35" s="262"/>
      <c r="D35" s="255"/>
      <c r="E35" s="263" t="s">
        <v>142</v>
      </c>
      <c r="F35" s="75" t="s">
        <v>762</v>
      </c>
      <c r="G35" s="34" t="s">
        <v>145</v>
      </c>
      <c r="H35" s="35">
        <v>1</v>
      </c>
      <c r="I35" s="265" t="s">
        <v>763</v>
      </c>
      <c r="J35" s="116"/>
      <c r="K35" s="131"/>
      <c r="L35" s="131"/>
      <c r="M35" s="36">
        <v>1</v>
      </c>
      <c r="N35" s="116"/>
      <c r="O35" s="116"/>
      <c r="P35" s="116"/>
      <c r="Q35" s="116"/>
      <c r="R35" s="116"/>
      <c r="S35" s="116"/>
      <c r="T35" s="116"/>
      <c r="U35" s="116"/>
      <c r="V35" s="116"/>
      <c r="W35" s="116"/>
      <c r="X35" s="264"/>
    </row>
    <row r="36" spans="1:24" ht="24" x14ac:dyDescent="0.2">
      <c r="A36" s="261"/>
      <c r="B36" s="261"/>
      <c r="C36" s="262"/>
      <c r="D36" s="255"/>
      <c r="E36" s="266" t="s">
        <v>764</v>
      </c>
      <c r="F36" s="267" t="s">
        <v>765</v>
      </c>
      <c r="G36" s="268" t="s">
        <v>145</v>
      </c>
      <c r="H36" s="269">
        <v>1</v>
      </c>
      <c r="I36" s="270" t="s">
        <v>766</v>
      </c>
      <c r="J36" s="116"/>
      <c r="K36" s="131"/>
      <c r="L36" s="131"/>
      <c r="M36" s="36">
        <v>0</v>
      </c>
      <c r="N36" s="116"/>
      <c r="O36" s="116"/>
      <c r="P36" s="116"/>
      <c r="Q36" s="116"/>
      <c r="R36" s="116"/>
      <c r="S36" s="116"/>
      <c r="T36" s="116"/>
      <c r="U36" s="116"/>
      <c r="V36" s="116"/>
      <c r="W36" s="116"/>
      <c r="X36" s="264"/>
    </row>
    <row r="37" spans="1:24" ht="24" x14ac:dyDescent="0.2">
      <c r="A37" s="271"/>
      <c r="B37" s="271"/>
      <c r="C37" s="272"/>
      <c r="D37" s="255"/>
      <c r="E37" s="273" t="s">
        <v>767</v>
      </c>
      <c r="F37" s="274" t="s">
        <v>147</v>
      </c>
      <c r="G37" s="275" t="s">
        <v>146</v>
      </c>
      <c r="H37" s="276">
        <v>5</v>
      </c>
      <c r="I37" s="77" t="s">
        <v>148</v>
      </c>
      <c r="J37" s="116"/>
      <c r="K37" s="131"/>
      <c r="L37" s="131"/>
      <c r="M37" s="36">
        <v>0</v>
      </c>
      <c r="N37" s="116"/>
      <c r="O37" s="116"/>
      <c r="P37" s="116"/>
      <c r="Q37" s="116"/>
      <c r="R37" s="116"/>
      <c r="S37" s="116"/>
      <c r="T37" s="116"/>
      <c r="U37" s="116"/>
      <c r="V37" s="116"/>
      <c r="W37" s="116"/>
      <c r="X37" s="277"/>
    </row>
    <row r="38" spans="1:24" ht="108" x14ac:dyDescent="0.2">
      <c r="A38" s="253" t="s">
        <v>750</v>
      </c>
      <c r="B38" s="253" t="s">
        <v>751</v>
      </c>
      <c r="C38" s="254" t="s">
        <v>752</v>
      </c>
      <c r="D38" s="255" t="s">
        <v>753</v>
      </c>
      <c r="E38" s="256">
        <v>4</v>
      </c>
      <c r="F38" s="26" t="s">
        <v>775</v>
      </c>
      <c r="G38" s="26"/>
      <c r="H38" s="61">
        <f>SUM(H39:H45)</f>
        <v>16</v>
      </c>
      <c r="I38" s="27" t="s">
        <v>755</v>
      </c>
      <c r="J38" s="27">
        <v>1</v>
      </c>
      <c r="K38" s="28">
        <v>2000000000</v>
      </c>
      <c r="L38" s="27">
        <v>0</v>
      </c>
      <c r="M38" s="61">
        <f>SUM(M39:M45)</f>
        <v>7</v>
      </c>
      <c r="N38" s="28">
        <v>0</v>
      </c>
      <c r="O38" s="30">
        <v>0</v>
      </c>
      <c r="P38" s="30"/>
      <c r="Q38" s="257">
        <v>0</v>
      </c>
      <c r="R38" s="258"/>
      <c r="S38" s="259"/>
      <c r="T38" s="61">
        <f>+Q38/J38</f>
        <v>0</v>
      </c>
      <c r="U38" s="62">
        <f>+M38/H38</f>
        <v>0.4375</v>
      </c>
      <c r="V38" s="62">
        <f>+Q38/J38</f>
        <v>0</v>
      </c>
      <c r="W38" s="62">
        <f>+N38/K38</f>
        <v>0</v>
      </c>
      <c r="X38" s="260" t="s">
        <v>776</v>
      </c>
    </row>
    <row r="39" spans="1:24" ht="36" x14ac:dyDescent="0.2">
      <c r="A39" s="261"/>
      <c r="B39" s="261"/>
      <c r="C39" s="262"/>
      <c r="D39" s="255"/>
      <c r="E39" s="263" t="s">
        <v>31</v>
      </c>
      <c r="F39" s="73" t="s">
        <v>138</v>
      </c>
      <c r="G39" s="34" t="s">
        <v>145</v>
      </c>
      <c r="H39" s="35">
        <v>1</v>
      </c>
      <c r="I39" s="76" t="s">
        <v>144</v>
      </c>
      <c r="J39" s="116" t="s">
        <v>28</v>
      </c>
      <c r="K39" s="131"/>
      <c r="L39" s="131"/>
      <c r="M39" s="36">
        <v>1</v>
      </c>
      <c r="N39" s="116" t="s">
        <v>28</v>
      </c>
      <c r="O39" s="116"/>
      <c r="P39" s="116"/>
      <c r="Q39" s="116"/>
      <c r="R39" s="116"/>
      <c r="S39" s="116"/>
      <c r="T39" s="116"/>
      <c r="U39" s="116"/>
      <c r="V39" s="116"/>
      <c r="W39" s="116"/>
      <c r="X39" s="264"/>
    </row>
    <row r="40" spans="1:24" ht="24" x14ac:dyDescent="0.2">
      <c r="A40" s="261"/>
      <c r="B40" s="261"/>
      <c r="C40" s="262"/>
      <c r="D40" s="255"/>
      <c r="E40" s="263" t="s">
        <v>26</v>
      </c>
      <c r="F40" s="74" t="s">
        <v>140</v>
      </c>
      <c r="G40" s="34" t="s">
        <v>145</v>
      </c>
      <c r="H40" s="35">
        <v>3</v>
      </c>
      <c r="I40" s="77" t="s">
        <v>757</v>
      </c>
      <c r="J40" s="116"/>
      <c r="K40" s="131"/>
      <c r="L40" s="131"/>
      <c r="M40" s="36">
        <v>3</v>
      </c>
      <c r="N40" s="116"/>
      <c r="O40" s="116"/>
      <c r="P40" s="116"/>
      <c r="Q40" s="116"/>
      <c r="R40" s="116"/>
      <c r="S40" s="116"/>
      <c r="T40" s="116"/>
      <c r="U40" s="116"/>
      <c r="V40" s="116"/>
      <c r="W40" s="116"/>
      <c r="X40" s="264"/>
    </row>
    <row r="41" spans="1:24" ht="24" x14ac:dyDescent="0.2">
      <c r="A41" s="261"/>
      <c r="B41" s="261"/>
      <c r="C41" s="262"/>
      <c r="D41" s="255"/>
      <c r="E41" s="263" t="s">
        <v>26</v>
      </c>
      <c r="F41" s="74" t="s">
        <v>758</v>
      </c>
      <c r="G41" s="34" t="s">
        <v>145</v>
      </c>
      <c r="H41" s="35">
        <v>1</v>
      </c>
      <c r="I41" s="77" t="s">
        <v>759</v>
      </c>
      <c r="J41" s="116"/>
      <c r="K41" s="131"/>
      <c r="L41" s="131"/>
      <c r="M41" s="36">
        <v>1</v>
      </c>
      <c r="N41" s="116"/>
      <c r="O41" s="116"/>
      <c r="P41" s="116"/>
      <c r="Q41" s="116"/>
      <c r="R41" s="116"/>
      <c r="S41" s="116"/>
      <c r="T41" s="116"/>
      <c r="U41" s="116"/>
      <c r="V41" s="116"/>
      <c r="W41" s="116"/>
      <c r="X41" s="264"/>
    </row>
    <row r="42" spans="1:24" ht="36" x14ac:dyDescent="0.2">
      <c r="A42" s="261"/>
      <c r="B42" s="261"/>
      <c r="C42" s="262"/>
      <c r="D42" s="255"/>
      <c r="E42" s="263" t="s">
        <v>51</v>
      </c>
      <c r="F42" s="74" t="s">
        <v>760</v>
      </c>
      <c r="G42" s="34" t="s">
        <v>145</v>
      </c>
      <c r="H42" s="35">
        <v>1</v>
      </c>
      <c r="I42" s="77" t="s">
        <v>761</v>
      </c>
      <c r="J42" s="116"/>
      <c r="K42" s="131"/>
      <c r="L42" s="131"/>
      <c r="M42" s="36">
        <v>1</v>
      </c>
      <c r="N42" s="116"/>
      <c r="O42" s="116"/>
      <c r="P42" s="116"/>
      <c r="Q42" s="116"/>
      <c r="R42" s="116"/>
      <c r="S42" s="116"/>
      <c r="T42" s="116"/>
      <c r="U42" s="116"/>
      <c r="V42" s="116"/>
      <c r="W42" s="116"/>
      <c r="X42" s="264"/>
    </row>
    <row r="43" spans="1:24" ht="36" x14ac:dyDescent="0.2">
      <c r="A43" s="261"/>
      <c r="B43" s="261"/>
      <c r="C43" s="262"/>
      <c r="D43" s="255"/>
      <c r="E43" s="263" t="s">
        <v>142</v>
      </c>
      <c r="F43" s="75" t="s">
        <v>762</v>
      </c>
      <c r="G43" s="34" t="s">
        <v>145</v>
      </c>
      <c r="H43" s="35">
        <v>1</v>
      </c>
      <c r="I43" s="265" t="s">
        <v>763</v>
      </c>
      <c r="J43" s="116"/>
      <c r="K43" s="131"/>
      <c r="L43" s="131"/>
      <c r="M43" s="36">
        <v>1</v>
      </c>
      <c r="N43" s="116"/>
      <c r="O43" s="116"/>
      <c r="P43" s="116"/>
      <c r="Q43" s="116"/>
      <c r="R43" s="116"/>
      <c r="S43" s="116"/>
      <c r="T43" s="116"/>
      <c r="U43" s="116"/>
      <c r="V43" s="116"/>
      <c r="W43" s="116"/>
      <c r="X43" s="264"/>
    </row>
    <row r="44" spans="1:24" ht="24" x14ac:dyDescent="0.2">
      <c r="A44" s="261"/>
      <c r="B44" s="261"/>
      <c r="C44" s="262"/>
      <c r="D44" s="255"/>
      <c r="E44" s="266" t="s">
        <v>764</v>
      </c>
      <c r="F44" s="267" t="s">
        <v>765</v>
      </c>
      <c r="G44" s="268" t="s">
        <v>145</v>
      </c>
      <c r="H44" s="269">
        <v>1</v>
      </c>
      <c r="I44" s="270" t="s">
        <v>766</v>
      </c>
      <c r="J44" s="116"/>
      <c r="K44" s="131"/>
      <c r="L44" s="131"/>
      <c r="M44" s="36">
        <v>0</v>
      </c>
      <c r="N44" s="116"/>
      <c r="O44" s="116"/>
      <c r="P44" s="116"/>
      <c r="Q44" s="116"/>
      <c r="R44" s="116"/>
      <c r="S44" s="116"/>
      <c r="T44" s="116"/>
      <c r="U44" s="116"/>
      <c r="V44" s="116"/>
      <c r="W44" s="116"/>
      <c r="X44" s="264"/>
    </row>
    <row r="45" spans="1:24" ht="24" x14ac:dyDescent="0.2">
      <c r="A45" s="271"/>
      <c r="B45" s="271"/>
      <c r="C45" s="272"/>
      <c r="D45" s="255"/>
      <c r="E45" s="273" t="s">
        <v>767</v>
      </c>
      <c r="F45" s="274" t="s">
        <v>147</v>
      </c>
      <c r="G45" s="275" t="s">
        <v>146</v>
      </c>
      <c r="H45" s="276">
        <v>8</v>
      </c>
      <c r="I45" s="77" t="s">
        <v>148</v>
      </c>
      <c r="J45" s="116"/>
      <c r="K45" s="131"/>
      <c r="L45" s="131"/>
      <c r="M45" s="36">
        <v>0</v>
      </c>
      <c r="N45" s="116"/>
      <c r="O45" s="116"/>
      <c r="P45" s="116"/>
      <c r="Q45" s="116"/>
      <c r="R45" s="116"/>
      <c r="S45" s="116"/>
      <c r="T45" s="116"/>
      <c r="U45" s="116"/>
      <c r="V45" s="116"/>
      <c r="W45" s="116"/>
      <c r="X45" s="277"/>
    </row>
    <row r="46" spans="1:24" ht="24" x14ac:dyDescent="0.2">
      <c r="A46" s="253" t="s">
        <v>750</v>
      </c>
      <c r="B46" s="253" t="s">
        <v>777</v>
      </c>
      <c r="C46" s="254" t="s">
        <v>752</v>
      </c>
      <c r="D46" s="255" t="s">
        <v>778</v>
      </c>
      <c r="E46" s="256">
        <v>5</v>
      </c>
      <c r="F46" s="26" t="s">
        <v>779</v>
      </c>
      <c r="G46" s="26"/>
      <c r="H46" s="61">
        <f>SUM(H47:H53)</f>
        <v>22</v>
      </c>
      <c r="I46" s="27" t="s">
        <v>780</v>
      </c>
      <c r="J46" s="27">
        <v>1</v>
      </c>
      <c r="K46" s="28">
        <v>595826516</v>
      </c>
      <c r="L46" s="27">
        <v>0</v>
      </c>
      <c r="M46" s="61">
        <f>SUM(M47:M53)</f>
        <v>16</v>
      </c>
      <c r="N46" s="28">
        <v>595826516</v>
      </c>
      <c r="O46" s="30">
        <v>0</v>
      </c>
      <c r="P46" s="30" t="s">
        <v>781</v>
      </c>
      <c r="Q46" s="257">
        <v>1</v>
      </c>
      <c r="R46" s="258">
        <v>43770</v>
      </c>
      <c r="S46" s="259">
        <v>44196</v>
      </c>
      <c r="T46" s="61">
        <f>+Q46/J46</f>
        <v>1</v>
      </c>
      <c r="U46" s="62">
        <f>+M46/H46</f>
        <v>0.72727272727272729</v>
      </c>
      <c r="V46" s="62">
        <f>+Q46/J46</f>
        <v>1</v>
      </c>
      <c r="W46" s="62">
        <f>+N46/K46</f>
        <v>1</v>
      </c>
      <c r="X46" s="260" t="s">
        <v>782</v>
      </c>
    </row>
    <row r="47" spans="1:24" ht="36" x14ac:dyDescent="0.2">
      <c r="A47" s="261"/>
      <c r="B47" s="261"/>
      <c r="C47" s="262"/>
      <c r="D47" s="255"/>
      <c r="E47" s="263" t="s">
        <v>31</v>
      </c>
      <c r="F47" s="73" t="s">
        <v>138</v>
      </c>
      <c r="G47" s="34" t="s">
        <v>145</v>
      </c>
      <c r="H47" s="35">
        <v>1</v>
      </c>
      <c r="I47" s="76" t="s">
        <v>144</v>
      </c>
      <c r="J47" s="116" t="s">
        <v>28</v>
      </c>
      <c r="K47" s="131"/>
      <c r="L47" s="131"/>
      <c r="M47" s="36">
        <v>1</v>
      </c>
      <c r="N47" s="116" t="s">
        <v>28</v>
      </c>
      <c r="O47" s="116"/>
      <c r="P47" s="116"/>
      <c r="Q47" s="116"/>
      <c r="R47" s="116"/>
      <c r="S47" s="116"/>
      <c r="T47" s="116"/>
      <c r="U47" s="116"/>
      <c r="V47" s="116"/>
      <c r="W47" s="116"/>
      <c r="X47" s="264"/>
    </row>
    <row r="48" spans="1:24" ht="24" x14ac:dyDescent="0.2">
      <c r="A48" s="261"/>
      <c r="B48" s="261"/>
      <c r="C48" s="262"/>
      <c r="D48" s="255"/>
      <c r="E48" s="263" t="s">
        <v>26</v>
      </c>
      <c r="F48" s="74" t="s">
        <v>140</v>
      </c>
      <c r="G48" s="34" t="s">
        <v>145</v>
      </c>
      <c r="H48" s="35">
        <v>3</v>
      </c>
      <c r="I48" s="77" t="s">
        <v>757</v>
      </c>
      <c r="J48" s="116"/>
      <c r="K48" s="131"/>
      <c r="L48" s="131"/>
      <c r="M48" s="36">
        <v>3</v>
      </c>
      <c r="N48" s="116"/>
      <c r="O48" s="116"/>
      <c r="P48" s="116"/>
      <c r="Q48" s="116"/>
      <c r="R48" s="116"/>
      <c r="S48" s="116"/>
      <c r="T48" s="116"/>
      <c r="U48" s="116"/>
      <c r="V48" s="116"/>
      <c r="W48" s="116"/>
      <c r="X48" s="264"/>
    </row>
    <row r="49" spans="1:24" ht="24" x14ac:dyDescent="0.2">
      <c r="A49" s="261"/>
      <c r="B49" s="261"/>
      <c r="C49" s="262"/>
      <c r="D49" s="255"/>
      <c r="E49" s="263" t="s">
        <v>26</v>
      </c>
      <c r="F49" s="74" t="s">
        <v>758</v>
      </c>
      <c r="G49" s="34" t="s">
        <v>145</v>
      </c>
      <c r="H49" s="35">
        <v>1</v>
      </c>
      <c r="I49" s="77" t="s">
        <v>759</v>
      </c>
      <c r="J49" s="116"/>
      <c r="K49" s="131"/>
      <c r="L49" s="131"/>
      <c r="M49" s="36">
        <v>1</v>
      </c>
      <c r="N49" s="116"/>
      <c r="O49" s="116"/>
      <c r="P49" s="116"/>
      <c r="Q49" s="116"/>
      <c r="R49" s="116"/>
      <c r="S49" s="116"/>
      <c r="T49" s="116"/>
      <c r="U49" s="116"/>
      <c r="V49" s="116"/>
      <c r="W49" s="116"/>
      <c r="X49" s="264"/>
    </row>
    <row r="50" spans="1:24" ht="36" x14ac:dyDescent="0.2">
      <c r="A50" s="261"/>
      <c r="B50" s="261"/>
      <c r="C50" s="262"/>
      <c r="D50" s="255"/>
      <c r="E50" s="263" t="s">
        <v>51</v>
      </c>
      <c r="F50" s="74" t="s">
        <v>760</v>
      </c>
      <c r="G50" s="34" t="s">
        <v>145</v>
      </c>
      <c r="H50" s="35">
        <v>1</v>
      </c>
      <c r="I50" s="77" t="s">
        <v>761</v>
      </c>
      <c r="J50" s="116"/>
      <c r="K50" s="131"/>
      <c r="L50" s="131"/>
      <c r="M50" s="36">
        <v>1</v>
      </c>
      <c r="N50" s="116"/>
      <c r="O50" s="116"/>
      <c r="P50" s="116"/>
      <c r="Q50" s="116"/>
      <c r="R50" s="116"/>
      <c r="S50" s="116"/>
      <c r="T50" s="116"/>
      <c r="U50" s="116"/>
      <c r="V50" s="116"/>
      <c r="W50" s="116"/>
      <c r="X50" s="264"/>
    </row>
    <row r="51" spans="1:24" ht="36" x14ac:dyDescent="0.2">
      <c r="A51" s="261"/>
      <c r="B51" s="261"/>
      <c r="C51" s="262"/>
      <c r="D51" s="255"/>
      <c r="E51" s="263" t="s">
        <v>142</v>
      </c>
      <c r="F51" s="75" t="s">
        <v>762</v>
      </c>
      <c r="G51" s="34" t="s">
        <v>145</v>
      </c>
      <c r="H51" s="35">
        <v>1</v>
      </c>
      <c r="I51" s="265" t="s">
        <v>763</v>
      </c>
      <c r="J51" s="116"/>
      <c r="K51" s="131"/>
      <c r="L51" s="131"/>
      <c r="M51" s="36">
        <v>1</v>
      </c>
      <c r="N51" s="116"/>
      <c r="O51" s="116"/>
      <c r="P51" s="116"/>
      <c r="Q51" s="116"/>
      <c r="R51" s="116"/>
      <c r="S51" s="116"/>
      <c r="T51" s="116"/>
      <c r="U51" s="116"/>
      <c r="V51" s="116"/>
      <c r="W51" s="116"/>
      <c r="X51" s="264"/>
    </row>
    <row r="52" spans="1:24" ht="24" x14ac:dyDescent="0.2">
      <c r="A52" s="261"/>
      <c r="B52" s="261"/>
      <c r="C52" s="262"/>
      <c r="D52" s="255"/>
      <c r="E52" s="266" t="s">
        <v>764</v>
      </c>
      <c r="F52" s="267" t="s">
        <v>765</v>
      </c>
      <c r="G52" s="268" t="s">
        <v>145</v>
      </c>
      <c r="H52" s="269">
        <v>1</v>
      </c>
      <c r="I52" s="270" t="s">
        <v>766</v>
      </c>
      <c r="J52" s="116"/>
      <c r="K52" s="131"/>
      <c r="L52" s="131"/>
      <c r="M52" s="36">
        <v>1</v>
      </c>
      <c r="N52" s="116"/>
      <c r="O52" s="116"/>
      <c r="P52" s="116"/>
      <c r="Q52" s="116"/>
      <c r="R52" s="116"/>
      <c r="S52" s="116"/>
      <c r="T52" s="116"/>
      <c r="U52" s="116"/>
      <c r="V52" s="116"/>
      <c r="W52" s="116"/>
      <c r="X52" s="264"/>
    </row>
    <row r="53" spans="1:24" ht="24" x14ac:dyDescent="0.2">
      <c r="A53" s="271"/>
      <c r="B53" s="271"/>
      <c r="C53" s="272"/>
      <c r="D53" s="255"/>
      <c r="E53" s="273" t="s">
        <v>767</v>
      </c>
      <c r="F53" s="274" t="s">
        <v>147</v>
      </c>
      <c r="G53" s="275" t="s">
        <v>146</v>
      </c>
      <c r="H53" s="276">
        <v>14</v>
      </c>
      <c r="I53" s="77" t="s">
        <v>148</v>
      </c>
      <c r="J53" s="116"/>
      <c r="K53" s="131"/>
      <c r="L53" s="131"/>
      <c r="M53" s="36">
        <v>8</v>
      </c>
      <c r="N53" s="116"/>
      <c r="O53" s="116"/>
      <c r="P53" s="116"/>
      <c r="Q53" s="116"/>
      <c r="R53" s="116"/>
      <c r="S53" s="116"/>
      <c r="T53" s="116"/>
      <c r="U53" s="116"/>
      <c r="V53" s="116"/>
      <c r="W53" s="116"/>
      <c r="X53" s="277"/>
    </row>
    <row r="54" spans="1:24" ht="48" x14ac:dyDescent="0.2">
      <c r="A54" s="278" t="s">
        <v>783</v>
      </c>
      <c r="B54" s="279" t="s">
        <v>784</v>
      </c>
      <c r="C54" s="279" t="s">
        <v>785</v>
      </c>
      <c r="D54" s="280" t="s">
        <v>786</v>
      </c>
      <c r="E54" s="43">
        <v>6</v>
      </c>
      <c r="F54" s="26" t="s">
        <v>787</v>
      </c>
      <c r="G54" s="26"/>
      <c r="H54" s="61">
        <f>SUM(H55:H61)</f>
        <v>14</v>
      </c>
      <c r="I54" s="27" t="s">
        <v>788</v>
      </c>
      <c r="J54" s="30">
        <v>1</v>
      </c>
      <c r="K54" s="281">
        <v>400000000</v>
      </c>
      <c r="L54" s="27"/>
      <c r="M54" s="61">
        <f>SUM(M55:M61)</f>
        <v>5</v>
      </c>
      <c r="N54" s="282"/>
      <c r="O54" s="27">
        <v>0</v>
      </c>
      <c r="P54" s="30"/>
      <c r="Q54" s="82"/>
      <c r="R54" s="258"/>
      <c r="S54" s="259"/>
      <c r="T54" s="61">
        <f>+J54-Q54</f>
        <v>1</v>
      </c>
      <c r="U54" s="62">
        <v>0.1</v>
      </c>
      <c r="V54" s="62">
        <f>+Q54/J54</f>
        <v>0</v>
      </c>
      <c r="W54" s="62">
        <f>+N54/K54</f>
        <v>0</v>
      </c>
      <c r="X54" s="283" t="s">
        <v>789</v>
      </c>
    </row>
    <row r="55" spans="1:24" ht="36" x14ac:dyDescent="0.2">
      <c r="A55" s="278"/>
      <c r="B55" s="284"/>
      <c r="C55" s="284"/>
      <c r="D55" s="285"/>
      <c r="E55" s="263" t="s">
        <v>31</v>
      </c>
      <c r="F55" s="73" t="s">
        <v>138</v>
      </c>
      <c r="G55" s="34" t="s">
        <v>145</v>
      </c>
      <c r="H55" s="35">
        <v>1</v>
      </c>
      <c r="I55" s="76" t="s">
        <v>144</v>
      </c>
      <c r="J55" s="116" t="s">
        <v>28</v>
      </c>
      <c r="K55" s="116"/>
      <c r="L55" s="116"/>
      <c r="M55" s="36">
        <v>1</v>
      </c>
      <c r="N55" s="116" t="s">
        <v>28</v>
      </c>
      <c r="O55" s="116"/>
      <c r="P55" s="116"/>
      <c r="Q55" s="116"/>
      <c r="R55" s="116"/>
      <c r="S55" s="116"/>
      <c r="T55" s="116"/>
      <c r="U55" s="116"/>
      <c r="V55" s="116"/>
      <c r="W55" s="116"/>
      <c r="X55" s="283"/>
    </row>
    <row r="56" spans="1:24" ht="24" x14ac:dyDescent="0.2">
      <c r="A56" s="278"/>
      <c r="B56" s="284"/>
      <c r="C56" s="284"/>
      <c r="D56" s="285"/>
      <c r="E56" s="263" t="s">
        <v>26</v>
      </c>
      <c r="F56" s="74" t="s">
        <v>140</v>
      </c>
      <c r="G56" s="34" t="s">
        <v>145</v>
      </c>
      <c r="H56" s="35">
        <v>3</v>
      </c>
      <c r="I56" s="77" t="s">
        <v>757</v>
      </c>
      <c r="J56" s="116"/>
      <c r="K56" s="116"/>
      <c r="L56" s="116"/>
      <c r="M56" s="36">
        <v>1</v>
      </c>
      <c r="N56" s="116"/>
      <c r="O56" s="116"/>
      <c r="P56" s="116"/>
      <c r="Q56" s="116"/>
      <c r="R56" s="116"/>
      <c r="S56" s="116"/>
      <c r="T56" s="116"/>
      <c r="U56" s="116"/>
      <c r="V56" s="116"/>
      <c r="W56" s="116"/>
      <c r="X56" s="283"/>
    </row>
    <row r="57" spans="1:24" ht="24" x14ac:dyDescent="0.2">
      <c r="A57" s="278"/>
      <c r="B57" s="284"/>
      <c r="C57" s="284"/>
      <c r="D57" s="285"/>
      <c r="E57" s="263" t="s">
        <v>26</v>
      </c>
      <c r="F57" s="74" t="s">
        <v>758</v>
      </c>
      <c r="G57" s="34" t="s">
        <v>145</v>
      </c>
      <c r="H57" s="35">
        <v>1</v>
      </c>
      <c r="I57" s="77" t="s">
        <v>759</v>
      </c>
      <c r="J57" s="116"/>
      <c r="K57" s="116"/>
      <c r="L57" s="116"/>
      <c r="M57" s="36">
        <v>1</v>
      </c>
      <c r="N57" s="116"/>
      <c r="O57" s="116"/>
      <c r="P57" s="116"/>
      <c r="Q57" s="116"/>
      <c r="R57" s="116"/>
      <c r="S57" s="116"/>
      <c r="T57" s="116"/>
      <c r="U57" s="116"/>
      <c r="V57" s="116"/>
      <c r="W57" s="116"/>
      <c r="X57" s="283"/>
    </row>
    <row r="58" spans="1:24" ht="36" x14ac:dyDescent="0.2">
      <c r="A58" s="278"/>
      <c r="B58" s="284"/>
      <c r="C58" s="284"/>
      <c r="D58" s="285"/>
      <c r="E58" s="263" t="s">
        <v>51</v>
      </c>
      <c r="F58" s="74" t="s">
        <v>760</v>
      </c>
      <c r="G58" s="34" t="s">
        <v>145</v>
      </c>
      <c r="H58" s="35">
        <v>1</v>
      </c>
      <c r="I58" s="77" t="s">
        <v>761</v>
      </c>
      <c r="J58" s="116"/>
      <c r="K58" s="116"/>
      <c r="L58" s="116"/>
      <c r="M58" s="36">
        <v>1</v>
      </c>
      <c r="N58" s="116"/>
      <c r="O58" s="116"/>
      <c r="P58" s="116"/>
      <c r="Q58" s="116"/>
      <c r="R58" s="116"/>
      <c r="S58" s="116"/>
      <c r="T58" s="116"/>
      <c r="U58" s="116"/>
      <c r="V58" s="116"/>
      <c r="W58" s="116"/>
      <c r="X58" s="283"/>
    </row>
    <row r="59" spans="1:24" ht="36" x14ac:dyDescent="0.2">
      <c r="A59" s="278"/>
      <c r="B59" s="284"/>
      <c r="C59" s="284"/>
      <c r="D59" s="285"/>
      <c r="E59" s="263" t="s">
        <v>142</v>
      </c>
      <c r="F59" s="75" t="s">
        <v>762</v>
      </c>
      <c r="G59" s="34" t="s">
        <v>145</v>
      </c>
      <c r="H59" s="35">
        <v>1</v>
      </c>
      <c r="I59" s="265" t="s">
        <v>763</v>
      </c>
      <c r="J59" s="116"/>
      <c r="K59" s="116"/>
      <c r="L59" s="116"/>
      <c r="M59" s="36">
        <v>1</v>
      </c>
      <c r="N59" s="116"/>
      <c r="O59" s="116"/>
      <c r="P59" s="116"/>
      <c r="Q59" s="116"/>
      <c r="R59" s="116"/>
      <c r="S59" s="116"/>
      <c r="T59" s="116"/>
      <c r="U59" s="116"/>
      <c r="V59" s="116"/>
      <c r="W59" s="116"/>
      <c r="X59" s="283"/>
    </row>
    <row r="60" spans="1:24" ht="24" x14ac:dyDescent="0.2">
      <c r="A60" s="278"/>
      <c r="B60" s="284"/>
      <c r="C60" s="284"/>
      <c r="D60" s="285"/>
      <c r="E60" s="266" t="s">
        <v>764</v>
      </c>
      <c r="F60" s="267" t="s">
        <v>765</v>
      </c>
      <c r="G60" s="268" t="s">
        <v>145</v>
      </c>
      <c r="H60" s="269">
        <v>1</v>
      </c>
      <c r="I60" s="270" t="s">
        <v>766</v>
      </c>
      <c r="J60" s="116"/>
      <c r="K60" s="116"/>
      <c r="L60" s="116"/>
      <c r="M60" s="36"/>
      <c r="N60" s="116"/>
      <c r="O60" s="116"/>
      <c r="P60" s="116"/>
      <c r="Q60" s="116"/>
      <c r="R60" s="116"/>
      <c r="S60" s="116"/>
      <c r="T60" s="116"/>
      <c r="U60" s="116"/>
      <c r="V60" s="116"/>
      <c r="W60" s="116"/>
      <c r="X60" s="283"/>
    </row>
    <row r="61" spans="1:24" ht="24" x14ac:dyDescent="0.2">
      <c r="A61" s="278"/>
      <c r="B61" s="286"/>
      <c r="C61" s="286"/>
      <c r="D61" s="285"/>
      <c r="E61" s="273" t="s">
        <v>767</v>
      </c>
      <c r="F61" s="274" t="s">
        <v>147</v>
      </c>
      <c r="G61" s="275" t="s">
        <v>146</v>
      </c>
      <c r="H61" s="276">
        <v>6</v>
      </c>
      <c r="I61" s="77" t="s">
        <v>148</v>
      </c>
      <c r="J61" s="116"/>
      <c r="K61" s="116"/>
      <c r="L61" s="116"/>
      <c r="M61" s="36"/>
      <c r="N61" s="116"/>
      <c r="O61" s="116"/>
      <c r="P61" s="116"/>
      <c r="Q61" s="116"/>
      <c r="R61" s="116"/>
      <c r="S61" s="116"/>
      <c r="T61" s="116"/>
      <c r="U61" s="116"/>
      <c r="V61" s="116"/>
      <c r="W61" s="116"/>
      <c r="X61" s="283"/>
    </row>
    <row r="62" spans="1:24" ht="36" x14ac:dyDescent="0.2">
      <c r="A62" s="278" t="s">
        <v>783</v>
      </c>
      <c r="B62" s="279" t="s">
        <v>784</v>
      </c>
      <c r="C62" s="279" t="s">
        <v>785</v>
      </c>
      <c r="D62" s="280" t="s">
        <v>786</v>
      </c>
      <c r="E62" s="43">
        <v>7</v>
      </c>
      <c r="F62" s="26" t="s">
        <v>790</v>
      </c>
      <c r="G62" s="26"/>
      <c r="H62" s="61">
        <f>SUM(H63:H69)</f>
        <v>14</v>
      </c>
      <c r="I62" s="27" t="s">
        <v>791</v>
      </c>
      <c r="J62" s="30">
        <v>450</v>
      </c>
      <c r="K62" s="281">
        <v>645000000</v>
      </c>
      <c r="L62" s="27"/>
      <c r="M62" s="61">
        <f>SUM(M63:M69)</f>
        <v>5</v>
      </c>
      <c r="N62" s="282"/>
      <c r="O62" s="27">
        <v>0</v>
      </c>
      <c r="P62" s="30"/>
      <c r="Q62" s="82"/>
      <c r="R62" s="258"/>
      <c r="S62" s="259"/>
      <c r="T62" s="61">
        <f>+J62-Q62</f>
        <v>450</v>
      </c>
      <c r="U62" s="62">
        <v>0.1</v>
      </c>
      <c r="V62" s="62">
        <f>+Q62/J62</f>
        <v>0</v>
      </c>
      <c r="W62" s="62">
        <f>+N62/K62</f>
        <v>0</v>
      </c>
      <c r="X62" s="283" t="s">
        <v>789</v>
      </c>
    </row>
    <row r="63" spans="1:24" ht="36" x14ac:dyDescent="0.2">
      <c r="A63" s="278"/>
      <c r="B63" s="284"/>
      <c r="C63" s="284"/>
      <c r="D63" s="285"/>
      <c r="E63" s="263" t="s">
        <v>31</v>
      </c>
      <c r="F63" s="73" t="s">
        <v>138</v>
      </c>
      <c r="G63" s="34" t="s">
        <v>145</v>
      </c>
      <c r="H63" s="35">
        <v>1</v>
      </c>
      <c r="I63" s="76" t="s">
        <v>144</v>
      </c>
      <c r="J63" s="116" t="s">
        <v>28</v>
      </c>
      <c r="K63" s="116"/>
      <c r="L63" s="116"/>
      <c r="M63" s="36">
        <v>1</v>
      </c>
      <c r="N63" s="116" t="s">
        <v>28</v>
      </c>
      <c r="O63" s="116"/>
      <c r="P63" s="116"/>
      <c r="Q63" s="116"/>
      <c r="R63" s="116"/>
      <c r="S63" s="116"/>
      <c r="T63" s="116"/>
      <c r="U63" s="116"/>
      <c r="V63" s="116"/>
      <c r="W63" s="116"/>
      <c r="X63" s="283"/>
    </row>
    <row r="64" spans="1:24" ht="24" x14ac:dyDescent="0.2">
      <c r="A64" s="278"/>
      <c r="B64" s="284"/>
      <c r="C64" s="284"/>
      <c r="D64" s="285"/>
      <c r="E64" s="263" t="s">
        <v>26</v>
      </c>
      <c r="F64" s="74" t="s">
        <v>140</v>
      </c>
      <c r="G64" s="34" t="s">
        <v>145</v>
      </c>
      <c r="H64" s="35">
        <v>3</v>
      </c>
      <c r="I64" s="77" t="s">
        <v>757</v>
      </c>
      <c r="J64" s="116"/>
      <c r="K64" s="116"/>
      <c r="L64" s="116"/>
      <c r="M64" s="36">
        <v>1</v>
      </c>
      <c r="N64" s="116"/>
      <c r="O64" s="116"/>
      <c r="P64" s="116"/>
      <c r="Q64" s="116"/>
      <c r="R64" s="116"/>
      <c r="S64" s="116"/>
      <c r="T64" s="116"/>
      <c r="U64" s="116"/>
      <c r="V64" s="116"/>
      <c r="W64" s="116"/>
      <c r="X64" s="283"/>
    </row>
    <row r="65" spans="1:24" ht="24" x14ac:dyDescent="0.2">
      <c r="A65" s="278"/>
      <c r="B65" s="284"/>
      <c r="C65" s="284"/>
      <c r="D65" s="285"/>
      <c r="E65" s="263" t="s">
        <v>26</v>
      </c>
      <c r="F65" s="74" t="s">
        <v>758</v>
      </c>
      <c r="G65" s="34" t="s">
        <v>145</v>
      </c>
      <c r="H65" s="35">
        <v>1</v>
      </c>
      <c r="I65" s="77" t="s">
        <v>759</v>
      </c>
      <c r="J65" s="116"/>
      <c r="K65" s="116"/>
      <c r="L65" s="116"/>
      <c r="M65" s="36">
        <v>1</v>
      </c>
      <c r="N65" s="116"/>
      <c r="O65" s="116"/>
      <c r="P65" s="116"/>
      <c r="Q65" s="116"/>
      <c r="R65" s="116"/>
      <c r="S65" s="116"/>
      <c r="T65" s="116"/>
      <c r="U65" s="116"/>
      <c r="V65" s="116"/>
      <c r="W65" s="116"/>
      <c r="X65" s="283"/>
    </row>
    <row r="66" spans="1:24" ht="36" x14ac:dyDescent="0.2">
      <c r="A66" s="278"/>
      <c r="B66" s="284"/>
      <c r="C66" s="284"/>
      <c r="D66" s="285"/>
      <c r="E66" s="263" t="s">
        <v>51</v>
      </c>
      <c r="F66" s="74" t="s">
        <v>760</v>
      </c>
      <c r="G66" s="34" t="s">
        <v>145</v>
      </c>
      <c r="H66" s="35">
        <v>1</v>
      </c>
      <c r="I66" s="77" t="s">
        <v>761</v>
      </c>
      <c r="J66" s="116"/>
      <c r="K66" s="116"/>
      <c r="L66" s="116"/>
      <c r="M66" s="36">
        <v>1</v>
      </c>
      <c r="N66" s="116"/>
      <c r="O66" s="116"/>
      <c r="P66" s="116"/>
      <c r="Q66" s="116"/>
      <c r="R66" s="116"/>
      <c r="S66" s="116"/>
      <c r="T66" s="116"/>
      <c r="U66" s="116"/>
      <c r="V66" s="116"/>
      <c r="W66" s="116"/>
      <c r="X66" s="283"/>
    </row>
    <row r="67" spans="1:24" ht="36" x14ac:dyDescent="0.2">
      <c r="A67" s="278"/>
      <c r="B67" s="284"/>
      <c r="C67" s="284"/>
      <c r="D67" s="285"/>
      <c r="E67" s="263" t="s">
        <v>142</v>
      </c>
      <c r="F67" s="75" t="s">
        <v>762</v>
      </c>
      <c r="G67" s="34" t="s">
        <v>145</v>
      </c>
      <c r="H67" s="35">
        <v>1</v>
      </c>
      <c r="I67" s="265" t="s">
        <v>763</v>
      </c>
      <c r="J67" s="116"/>
      <c r="K67" s="116"/>
      <c r="L67" s="116"/>
      <c r="M67" s="36">
        <v>1</v>
      </c>
      <c r="N67" s="116"/>
      <c r="O67" s="116"/>
      <c r="P67" s="116"/>
      <c r="Q67" s="116"/>
      <c r="R67" s="116"/>
      <c r="S67" s="116"/>
      <c r="T67" s="116"/>
      <c r="U67" s="116"/>
      <c r="V67" s="116"/>
      <c r="W67" s="116"/>
      <c r="X67" s="283"/>
    </row>
    <row r="68" spans="1:24" ht="24" x14ac:dyDescent="0.2">
      <c r="A68" s="278"/>
      <c r="B68" s="284"/>
      <c r="C68" s="284"/>
      <c r="D68" s="285"/>
      <c r="E68" s="266" t="s">
        <v>764</v>
      </c>
      <c r="F68" s="267" t="s">
        <v>765</v>
      </c>
      <c r="G68" s="268" t="s">
        <v>145</v>
      </c>
      <c r="H68" s="269">
        <v>1</v>
      </c>
      <c r="I68" s="270" t="s">
        <v>766</v>
      </c>
      <c r="J68" s="116"/>
      <c r="K68" s="116"/>
      <c r="L68" s="116"/>
      <c r="M68" s="36"/>
      <c r="N68" s="116"/>
      <c r="O68" s="116"/>
      <c r="P68" s="116"/>
      <c r="Q68" s="116"/>
      <c r="R68" s="116"/>
      <c r="S68" s="116"/>
      <c r="T68" s="116"/>
      <c r="U68" s="116"/>
      <c r="V68" s="116"/>
      <c r="W68" s="116"/>
      <c r="X68" s="283"/>
    </row>
    <row r="69" spans="1:24" ht="24" x14ac:dyDescent="0.2">
      <c r="A69" s="278"/>
      <c r="B69" s="286"/>
      <c r="C69" s="286"/>
      <c r="D69" s="285"/>
      <c r="E69" s="273" t="s">
        <v>767</v>
      </c>
      <c r="F69" s="274" t="s">
        <v>147</v>
      </c>
      <c r="G69" s="275" t="s">
        <v>146</v>
      </c>
      <c r="H69" s="276">
        <v>6</v>
      </c>
      <c r="I69" s="77" t="s">
        <v>148</v>
      </c>
      <c r="J69" s="116"/>
      <c r="K69" s="116"/>
      <c r="L69" s="116"/>
      <c r="M69" s="36"/>
      <c r="N69" s="116"/>
      <c r="O69" s="116"/>
      <c r="P69" s="116"/>
      <c r="Q69" s="116"/>
      <c r="R69" s="116"/>
      <c r="S69" s="116"/>
      <c r="T69" s="116"/>
      <c r="U69" s="116"/>
      <c r="V69" s="116"/>
      <c r="W69" s="116"/>
      <c r="X69" s="283"/>
    </row>
    <row r="70" spans="1:24" ht="36" x14ac:dyDescent="0.2">
      <c r="A70" s="278" t="s">
        <v>783</v>
      </c>
      <c r="B70" s="279" t="s">
        <v>784</v>
      </c>
      <c r="C70" s="279" t="s">
        <v>785</v>
      </c>
      <c r="D70" s="280" t="s">
        <v>786</v>
      </c>
      <c r="E70" s="43">
        <v>8</v>
      </c>
      <c r="F70" s="26" t="s">
        <v>792</v>
      </c>
      <c r="G70" s="26"/>
      <c r="H70" s="61">
        <f>SUM(H71:H77)</f>
        <v>13</v>
      </c>
      <c r="I70" s="27" t="s">
        <v>793</v>
      </c>
      <c r="J70" s="30">
        <v>1</v>
      </c>
      <c r="K70" s="281">
        <v>300000000</v>
      </c>
      <c r="L70" s="27"/>
      <c r="M70" s="61">
        <f>SUM(M71:M77)</f>
        <v>5</v>
      </c>
      <c r="N70" s="282"/>
      <c r="O70" s="27">
        <v>0</v>
      </c>
      <c r="P70" s="30"/>
      <c r="Q70" s="82"/>
      <c r="R70" s="258"/>
      <c r="S70" s="259"/>
      <c r="T70" s="61">
        <f>+J70-Q70</f>
        <v>1</v>
      </c>
      <c r="U70" s="62">
        <v>0.1</v>
      </c>
      <c r="V70" s="62">
        <f>+Q70/J70</f>
        <v>0</v>
      </c>
      <c r="W70" s="62">
        <f>+N70/K70</f>
        <v>0</v>
      </c>
      <c r="X70" s="283" t="s">
        <v>789</v>
      </c>
    </row>
    <row r="71" spans="1:24" ht="36" x14ac:dyDescent="0.2">
      <c r="A71" s="278"/>
      <c r="B71" s="284"/>
      <c r="C71" s="284"/>
      <c r="D71" s="285"/>
      <c r="E71" s="263" t="s">
        <v>31</v>
      </c>
      <c r="F71" s="73" t="s">
        <v>138</v>
      </c>
      <c r="G71" s="34" t="s">
        <v>145</v>
      </c>
      <c r="H71" s="35">
        <v>1</v>
      </c>
      <c r="I71" s="76" t="s">
        <v>144</v>
      </c>
      <c r="J71" s="116" t="s">
        <v>28</v>
      </c>
      <c r="K71" s="116"/>
      <c r="L71" s="116"/>
      <c r="M71" s="36">
        <v>1</v>
      </c>
      <c r="N71" s="116" t="s">
        <v>28</v>
      </c>
      <c r="O71" s="116"/>
      <c r="P71" s="116"/>
      <c r="Q71" s="116"/>
      <c r="R71" s="116"/>
      <c r="S71" s="116"/>
      <c r="T71" s="116"/>
      <c r="U71" s="116"/>
      <c r="V71" s="116"/>
      <c r="W71" s="116"/>
      <c r="X71" s="283"/>
    </row>
    <row r="72" spans="1:24" ht="24" x14ac:dyDescent="0.2">
      <c r="A72" s="278"/>
      <c r="B72" s="284"/>
      <c r="C72" s="284"/>
      <c r="D72" s="285"/>
      <c r="E72" s="263" t="s">
        <v>26</v>
      </c>
      <c r="F72" s="74" t="s">
        <v>140</v>
      </c>
      <c r="G72" s="34" t="s">
        <v>145</v>
      </c>
      <c r="H72" s="35">
        <v>3</v>
      </c>
      <c r="I72" s="77" t="s">
        <v>757</v>
      </c>
      <c r="J72" s="116"/>
      <c r="K72" s="116"/>
      <c r="L72" s="116"/>
      <c r="M72" s="36">
        <v>1</v>
      </c>
      <c r="N72" s="116"/>
      <c r="O72" s="116"/>
      <c r="P72" s="116"/>
      <c r="Q72" s="116"/>
      <c r="R72" s="116"/>
      <c r="S72" s="116"/>
      <c r="T72" s="116"/>
      <c r="U72" s="116"/>
      <c r="V72" s="116"/>
      <c r="W72" s="116"/>
      <c r="X72" s="283"/>
    </row>
    <row r="73" spans="1:24" ht="24" x14ac:dyDescent="0.2">
      <c r="A73" s="278"/>
      <c r="B73" s="284"/>
      <c r="C73" s="284"/>
      <c r="D73" s="285"/>
      <c r="E73" s="263" t="s">
        <v>26</v>
      </c>
      <c r="F73" s="74" t="s">
        <v>758</v>
      </c>
      <c r="G73" s="34" t="s">
        <v>145</v>
      </c>
      <c r="H73" s="35">
        <v>1</v>
      </c>
      <c r="I73" s="77" t="s">
        <v>759</v>
      </c>
      <c r="J73" s="116"/>
      <c r="K73" s="116"/>
      <c r="L73" s="116"/>
      <c r="M73" s="36">
        <v>1</v>
      </c>
      <c r="N73" s="116"/>
      <c r="O73" s="116"/>
      <c r="P73" s="116"/>
      <c r="Q73" s="116"/>
      <c r="R73" s="116"/>
      <c r="S73" s="116"/>
      <c r="T73" s="116"/>
      <c r="U73" s="116"/>
      <c r="V73" s="116"/>
      <c r="W73" s="116"/>
      <c r="X73" s="283"/>
    </row>
    <row r="74" spans="1:24" ht="36" x14ac:dyDescent="0.2">
      <c r="A74" s="278"/>
      <c r="B74" s="284"/>
      <c r="C74" s="284"/>
      <c r="D74" s="285"/>
      <c r="E74" s="263" t="s">
        <v>51</v>
      </c>
      <c r="F74" s="74" t="s">
        <v>760</v>
      </c>
      <c r="G74" s="34" t="s">
        <v>145</v>
      </c>
      <c r="H74" s="35">
        <v>1</v>
      </c>
      <c r="I74" s="77" t="s">
        <v>761</v>
      </c>
      <c r="J74" s="116"/>
      <c r="K74" s="116"/>
      <c r="L74" s="116"/>
      <c r="M74" s="36">
        <v>1</v>
      </c>
      <c r="N74" s="116"/>
      <c r="O74" s="116"/>
      <c r="P74" s="116"/>
      <c r="Q74" s="116"/>
      <c r="R74" s="116"/>
      <c r="S74" s="116"/>
      <c r="T74" s="116"/>
      <c r="U74" s="116"/>
      <c r="V74" s="116"/>
      <c r="W74" s="116"/>
      <c r="X74" s="283"/>
    </row>
    <row r="75" spans="1:24" ht="36" x14ac:dyDescent="0.2">
      <c r="A75" s="278"/>
      <c r="B75" s="284"/>
      <c r="C75" s="284"/>
      <c r="D75" s="285"/>
      <c r="E75" s="263" t="s">
        <v>142</v>
      </c>
      <c r="F75" s="75" t="s">
        <v>762</v>
      </c>
      <c r="G75" s="34" t="s">
        <v>145</v>
      </c>
      <c r="H75" s="35">
        <v>1</v>
      </c>
      <c r="I75" s="265" t="s">
        <v>763</v>
      </c>
      <c r="J75" s="116"/>
      <c r="K75" s="116"/>
      <c r="L75" s="116"/>
      <c r="M75" s="36">
        <v>1</v>
      </c>
      <c r="N75" s="116"/>
      <c r="O75" s="116"/>
      <c r="P75" s="116"/>
      <c r="Q75" s="116"/>
      <c r="R75" s="116"/>
      <c r="S75" s="116"/>
      <c r="T75" s="116"/>
      <c r="U75" s="116"/>
      <c r="V75" s="116"/>
      <c r="W75" s="116"/>
      <c r="X75" s="283"/>
    </row>
    <row r="76" spans="1:24" ht="24" x14ac:dyDescent="0.2">
      <c r="A76" s="278"/>
      <c r="B76" s="284"/>
      <c r="C76" s="284"/>
      <c r="D76" s="285"/>
      <c r="E76" s="266" t="s">
        <v>764</v>
      </c>
      <c r="F76" s="267" t="s">
        <v>765</v>
      </c>
      <c r="G76" s="268" t="s">
        <v>145</v>
      </c>
      <c r="H76" s="269">
        <v>1</v>
      </c>
      <c r="I76" s="270" t="s">
        <v>766</v>
      </c>
      <c r="J76" s="116"/>
      <c r="K76" s="116"/>
      <c r="L76" s="116"/>
      <c r="M76" s="36"/>
      <c r="N76" s="116"/>
      <c r="O76" s="116"/>
      <c r="P76" s="116"/>
      <c r="Q76" s="116"/>
      <c r="R76" s="116"/>
      <c r="S76" s="116"/>
      <c r="T76" s="116"/>
      <c r="U76" s="116"/>
      <c r="V76" s="116"/>
      <c r="W76" s="116"/>
      <c r="X76" s="283"/>
    </row>
    <row r="77" spans="1:24" ht="24" x14ac:dyDescent="0.2">
      <c r="A77" s="278"/>
      <c r="B77" s="286"/>
      <c r="C77" s="286"/>
      <c r="D77" s="285"/>
      <c r="E77" s="273" t="s">
        <v>767</v>
      </c>
      <c r="F77" s="274" t="s">
        <v>147</v>
      </c>
      <c r="G77" s="275" t="s">
        <v>146</v>
      </c>
      <c r="H77" s="276">
        <v>5</v>
      </c>
      <c r="I77" s="77" t="s">
        <v>148</v>
      </c>
      <c r="J77" s="116"/>
      <c r="K77" s="116"/>
      <c r="L77" s="116"/>
      <c r="M77" s="36"/>
      <c r="N77" s="116"/>
      <c r="O77" s="116"/>
      <c r="P77" s="116"/>
      <c r="Q77" s="116"/>
      <c r="R77" s="116"/>
      <c r="S77" s="116"/>
      <c r="T77" s="116"/>
      <c r="U77" s="116"/>
      <c r="V77" s="116"/>
      <c r="W77" s="116"/>
      <c r="X77" s="283"/>
    </row>
    <row r="78" spans="1:24" ht="36" x14ac:dyDescent="0.2">
      <c r="A78" s="278" t="s">
        <v>783</v>
      </c>
      <c r="B78" s="279" t="s">
        <v>784</v>
      </c>
      <c r="C78" s="279" t="s">
        <v>785</v>
      </c>
      <c r="D78" s="280" t="s">
        <v>786</v>
      </c>
      <c r="E78" s="43">
        <v>9</v>
      </c>
      <c r="F78" s="26" t="s">
        <v>794</v>
      </c>
      <c r="G78" s="26"/>
      <c r="H78" s="61">
        <f>SUM(H79:H85)</f>
        <v>13</v>
      </c>
      <c r="I78" s="27" t="s">
        <v>795</v>
      </c>
      <c r="J78" s="30">
        <v>1</v>
      </c>
      <c r="K78" s="281">
        <v>655000000</v>
      </c>
      <c r="L78" s="27"/>
      <c r="M78" s="61">
        <f>SUM(M79:M85)</f>
        <v>5</v>
      </c>
      <c r="N78" s="282"/>
      <c r="O78" s="27">
        <v>0</v>
      </c>
      <c r="P78" s="30"/>
      <c r="Q78" s="82"/>
      <c r="R78" s="258"/>
      <c r="S78" s="259"/>
      <c r="T78" s="61">
        <f>+J78-Q78</f>
        <v>1</v>
      </c>
      <c r="U78" s="62">
        <v>0.1</v>
      </c>
      <c r="V78" s="62">
        <f>+Q78/J78</f>
        <v>0</v>
      </c>
      <c r="W78" s="62">
        <f>+N78/K78</f>
        <v>0</v>
      </c>
      <c r="X78" s="283" t="s">
        <v>789</v>
      </c>
    </row>
    <row r="79" spans="1:24" ht="36" x14ac:dyDescent="0.2">
      <c r="A79" s="278"/>
      <c r="B79" s="284"/>
      <c r="C79" s="284"/>
      <c r="D79" s="285"/>
      <c r="E79" s="263" t="s">
        <v>31</v>
      </c>
      <c r="F79" s="73" t="s">
        <v>138</v>
      </c>
      <c r="G79" s="34" t="s">
        <v>145</v>
      </c>
      <c r="H79" s="35">
        <v>1</v>
      </c>
      <c r="I79" s="76" t="s">
        <v>144</v>
      </c>
      <c r="J79" s="116" t="s">
        <v>28</v>
      </c>
      <c r="K79" s="116"/>
      <c r="L79" s="116"/>
      <c r="M79" s="36">
        <v>1</v>
      </c>
      <c r="N79" s="116" t="s">
        <v>28</v>
      </c>
      <c r="O79" s="116"/>
      <c r="P79" s="116"/>
      <c r="Q79" s="116"/>
      <c r="R79" s="116"/>
      <c r="S79" s="116"/>
      <c r="T79" s="116"/>
      <c r="U79" s="116"/>
      <c r="V79" s="116"/>
      <c r="W79" s="116"/>
      <c r="X79" s="283"/>
    </row>
    <row r="80" spans="1:24" ht="24" x14ac:dyDescent="0.2">
      <c r="A80" s="278"/>
      <c r="B80" s="284"/>
      <c r="C80" s="284"/>
      <c r="D80" s="285"/>
      <c r="E80" s="263" t="s">
        <v>26</v>
      </c>
      <c r="F80" s="74" t="s">
        <v>140</v>
      </c>
      <c r="G80" s="34" t="s">
        <v>145</v>
      </c>
      <c r="H80" s="35">
        <v>3</v>
      </c>
      <c r="I80" s="77" t="s">
        <v>757</v>
      </c>
      <c r="J80" s="116"/>
      <c r="K80" s="116"/>
      <c r="L80" s="116"/>
      <c r="M80" s="36">
        <v>1</v>
      </c>
      <c r="N80" s="116"/>
      <c r="O80" s="116"/>
      <c r="P80" s="116"/>
      <c r="Q80" s="116"/>
      <c r="R80" s="116"/>
      <c r="S80" s="116"/>
      <c r="T80" s="116"/>
      <c r="U80" s="116"/>
      <c r="V80" s="116"/>
      <c r="W80" s="116"/>
      <c r="X80" s="283"/>
    </row>
    <row r="81" spans="1:24" ht="24" x14ac:dyDescent="0.2">
      <c r="A81" s="278"/>
      <c r="B81" s="284"/>
      <c r="C81" s="284"/>
      <c r="D81" s="285"/>
      <c r="E81" s="263" t="s">
        <v>26</v>
      </c>
      <c r="F81" s="74" t="s">
        <v>758</v>
      </c>
      <c r="G81" s="34" t="s">
        <v>145</v>
      </c>
      <c r="H81" s="35">
        <v>1</v>
      </c>
      <c r="I81" s="77" t="s">
        <v>759</v>
      </c>
      <c r="J81" s="116"/>
      <c r="K81" s="116"/>
      <c r="L81" s="116"/>
      <c r="M81" s="36">
        <v>1</v>
      </c>
      <c r="N81" s="116"/>
      <c r="O81" s="116"/>
      <c r="P81" s="116"/>
      <c r="Q81" s="116"/>
      <c r="R81" s="116"/>
      <c r="S81" s="116"/>
      <c r="T81" s="116"/>
      <c r="U81" s="116"/>
      <c r="V81" s="116"/>
      <c r="W81" s="116"/>
      <c r="X81" s="283"/>
    </row>
    <row r="82" spans="1:24" ht="36" x14ac:dyDescent="0.2">
      <c r="A82" s="278"/>
      <c r="B82" s="284"/>
      <c r="C82" s="284"/>
      <c r="D82" s="285"/>
      <c r="E82" s="263" t="s">
        <v>51</v>
      </c>
      <c r="F82" s="74" t="s">
        <v>760</v>
      </c>
      <c r="G82" s="34" t="s">
        <v>145</v>
      </c>
      <c r="H82" s="35">
        <v>1</v>
      </c>
      <c r="I82" s="77" t="s">
        <v>761</v>
      </c>
      <c r="J82" s="116"/>
      <c r="K82" s="116"/>
      <c r="L82" s="116"/>
      <c r="M82" s="36">
        <v>1</v>
      </c>
      <c r="N82" s="116"/>
      <c r="O82" s="116"/>
      <c r="P82" s="116"/>
      <c r="Q82" s="116"/>
      <c r="R82" s="116"/>
      <c r="S82" s="116"/>
      <c r="T82" s="116"/>
      <c r="U82" s="116"/>
      <c r="V82" s="116"/>
      <c r="W82" s="116"/>
      <c r="X82" s="283"/>
    </row>
    <row r="83" spans="1:24" ht="36" x14ac:dyDescent="0.2">
      <c r="A83" s="278"/>
      <c r="B83" s="284"/>
      <c r="C83" s="284"/>
      <c r="D83" s="285"/>
      <c r="E83" s="263" t="s">
        <v>142</v>
      </c>
      <c r="F83" s="75" t="s">
        <v>762</v>
      </c>
      <c r="G83" s="34" t="s">
        <v>145</v>
      </c>
      <c r="H83" s="35">
        <v>1</v>
      </c>
      <c r="I83" s="265" t="s">
        <v>763</v>
      </c>
      <c r="J83" s="116"/>
      <c r="K83" s="116"/>
      <c r="L83" s="116"/>
      <c r="M83" s="36">
        <v>1</v>
      </c>
      <c r="N83" s="116"/>
      <c r="O83" s="116"/>
      <c r="P83" s="116"/>
      <c r="Q83" s="116"/>
      <c r="R83" s="116"/>
      <c r="S83" s="116"/>
      <c r="T83" s="116"/>
      <c r="U83" s="116"/>
      <c r="V83" s="116"/>
      <c r="W83" s="116"/>
      <c r="X83" s="283"/>
    </row>
    <row r="84" spans="1:24" ht="24" x14ac:dyDescent="0.2">
      <c r="A84" s="278"/>
      <c r="B84" s="284"/>
      <c r="C84" s="284"/>
      <c r="D84" s="285"/>
      <c r="E84" s="266" t="s">
        <v>764</v>
      </c>
      <c r="F84" s="267" t="s">
        <v>765</v>
      </c>
      <c r="G84" s="268" t="s">
        <v>145</v>
      </c>
      <c r="H84" s="269">
        <v>1</v>
      </c>
      <c r="I84" s="270" t="s">
        <v>766</v>
      </c>
      <c r="J84" s="116"/>
      <c r="K84" s="116"/>
      <c r="L84" s="116"/>
      <c r="M84" s="36"/>
      <c r="N84" s="116"/>
      <c r="O84" s="116"/>
      <c r="P84" s="116"/>
      <c r="Q84" s="116"/>
      <c r="R84" s="116"/>
      <c r="S84" s="116"/>
      <c r="T84" s="116"/>
      <c r="U84" s="116"/>
      <c r="V84" s="116"/>
      <c r="W84" s="116"/>
      <c r="X84" s="283"/>
    </row>
    <row r="85" spans="1:24" ht="24" x14ac:dyDescent="0.2">
      <c r="A85" s="278"/>
      <c r="B85" s="286"/>
      <c r="C85" s="286"/>
      <c r="D85" s="285"/>
      <c r="E85" s="273" t="s">
        <v>767</v>
      </c>
      <c r="F85" s="274" t="s">
        <v>147</v>
      </c>
      <c r="G85" s="275" t="s">
        <v>146</v>
      </c>
      <c r="H85" s="276">
        <v>5</v>
      </c>
      <c r="I85" s="77" t="s">
        <v>148</v>
      </c>
      <c r="J85" s="116"/>
      <c r="K85" s="116"/>
      <c r="L85" s="116"/>
      <c r="M85" s="36"/>
      <c r="N85" s="116"/>
      <c r="O85" s="116"/>
      <c r="P85" s="116"/>
      <c r="Q85" s="116"/>
      <c r="R85" s="116"/>
      <c r="S85" s="116"/>
      <c r="T85" s="116"/>
      <c r="U85" s="116"/>
      <c r="V85" s="116"/>
      <c r="W85" s="116"/>
      <c r="X85" s="283"/>
    </row>
    <row r="86" spans="1:24" ht="48" x14ac:dyDescent="0.2">
      <c r="A86" s="278" t="s">
        <v>783</v>
      </c>
      <c r="B86" s="279" t="s">
        <v>784</v>
      </c>
      <c r="C86" s="279" t="s">
        <v>785</v>
      </c>
      <c r="D86" s="280" t="s">
        <v>786</v>
      </c>
      <c r="E86" s="43">
        <v>10</v>
      </c>
      <c r="F86" s="26" t="s">
        <v>796</v>
      </c>
      <c r="G86" s="26"/>
      <c r="H86" s="61">
        <f>SUM(H87:H93)</f>
        <v>20</v>
      </c>
      <c r="I86" s="27" t="s">
        <v>795</v>
      </c>
      <c r="J86" s="30">
        <v>1</v>
      </c>
      <c r="K86" s="281">
        <v>200000000</v>
      </c>
      <c r="L86" s="27"/>
      <c r="M86" s="61">
        <f>SUM(M87:M93)</f>
        <v>2</v>
      </c>
      <c r="N86" s="282"/>
      <c r="O86" s="27">
        <v>0</v>
      </c>
      <c r="P86" s="30"/>
      <c r="Q86" s="82"/>
      <c r="R86" s="258"/>
      <c r="S86" s="259"/>
      <c r="T86" s="61">
        <f>+J86-Q86</f>
        <v>1</v>
      </c>
      <c r="U86" s="62">
        <v>0.1</v>
      </c>
      <c r="V86" s="62">
        <f>+Q86/J86</f>
        <v>0</v>
      </c>
      <c r="W86" s="62">
        <f>+N86/K86</f>
        <v>0</v>
      </c>
      <c r="X86" s="283" t="s">
        <v>797</v>
      </c>
    </row>
    <row r="87" spans="1:24" ht="36" x14ac:dyDescent="0.2">
      <c r="A87" s="278"/>
      <c r="B87" s="284"/>
      <c r="C87" s="284"/>
      <c r="D87" s="285"/>
      <c r="E87" s="263" t="s">
        <v>31</v>
      </c>
      <c r="F87" s="73" t="s">
        <v>138</v>
      </c>
      <c r="G87" s="34" t="s">
        <v>145</v>
      </c>
      <c r="H87" s="35">
        <v>1</v>
      </c>
      <c r="I87" s="76" t="s">
        <v>144</v>
      </c>
      <c r="J87" s="116" t="s">
        <v>28</v>
      </c>
      <c r="K87" s="116"/>
      <c r="L87" s="116"/>
      <c r="M87" s="36">
        <v>1</v>
      </c>
      <c r="N87" s="116" t="s">
        <v>28</v>
      </c>
      <c r="O87" s="116"/>
      <c r="P87" s="116"/>
      <c r="Q87" s="116"/>
      <c r="R87" s="116"/>
      <c r="S87" s="116"/>
      <c r="T87" s="116"/>
      <c r="U87" s="116"/>
      <c r="V87" s="116"/>
      <c r="W87" s="116"/>
      <c r="X87" s="283"/>
    </row>
    <row r="88" spans="1:24" ht="24" x14ac:dyDescent="0.2">
      <c r="A88" s="278"/>
      <c r="B88" s="284"/>
      <c r="C88" s="284"/>
      <c r="D88" s="285"/>
      <c r="E88" s="263" t="s">
        <v>26</v>
      </c>
      <c r="F88" s="74" t="s">
        <v>140</v>
      </c>
      <c r="G88" s="34" t="s">
        <v>145</v>
      </c>
      <c r="H88" s="35">
        <v>3</v>
      </c>
      <c r="I88" s="77" t="s">
        <v>757</v>
      </c>
      <c r="J88" s="116"/>
      <c r="K88" s="116"/>
      <c r="L88" s="116"/>
      <c r="M88" s="36">
        <v>1</v>
      </c>
      <c r="N88" s="116"/>
      <c r="O88" s="116"/>
      <c r="P88" s="116"/>
      <c r="Q88" s="116"/>
      <c r="R88" s="116"/>
      <c r="S88" s="116"/>
      <c r="T88" s="116"/>
      <c r="U88" s="116"/>
      <c r="V88" s="116"/>
      <c r="W88" s="116"/>
      <c r="X88" s="283"/>
    </row>
    <row r="89" spans="1:24" ht="24" x14ac:dyDescent="0.2">
      <c r="A89" s="278"/>
      <c r="B89" s="284"/>
      <c r="C89" s="284"/>
      <c r="D89" s="285"/>
      <c r="E89" s="263" t="s">
        <v>26</v>
      </c>
      <c r="F89" s="74" t="s">
        <v>758</v>
      </c>
      <c r="G89" s="34" t="s">
        <v>145</v>
      </c>
      <c r="H89" s="35">
        <v>1</v>
      </c>
      <c r="I89" s="77" t="s">
        <v>759</v>
      </c>
      <c r="J89" s="116"/>
      <c r="K89" s="116"/>
      <c r="L89" s="116"/>
      <c r="M89" s="36"/>
      <c r="N89" s="116"/>
      <c r="O89" s="116"/>
      <c r="P89" s="116"/>
      <c r="Q89" s="116"/>
      <c r="R89" s="116"/>
      <c r="S89" s="116"/>
      <c r="T89" s="116"/>
      <c r="U89" s="116"/>
      <c r="V89" s="116"/>
      <c r="W89" s="116"/>
      <c r="X89" s="283"/>
    </row>
    <row r="90" spans="1:24" ht="36" x14ac:dyDescent="0.2">
      <c r="A90" s="278"/>
      <c r="B90" s="284"/>
      <c r="C90" s="284"/>
      <c r="D90" s="285"/>
      <c r="E90" s="263" t="s">
        <v>51</v>
      </c>
      <c r="F90" s="74" t="s">
        <v>760</v>
      </c>
      <c r="G90" s="34" t="s">
        <v>145</v>
      </c>
      <c r="H90" s="35">
        <v>1</v>
      </c>
      <c r="I90" s="77" t="s">
        <v>761</v>
      </c>
      <c r="J90" s="116"/>
      <c r="K90" s="116"/>
      <c r="L90" s="116"/>
      <c r="M90" s="36"/>
      <c r="N90" s="116"/>
      <c r="O90" s="116"/>
      <c r="P90" s="116"/>
      <c r="Q90" s="116"/>
      <c r="R90" s="116"/>
      <c r="S90" s="116"/>
      <c r="T90" s="116"/>
      <c r="U90" s="116"/>
      <c r="V90" s="116"/>
      <c r="W90" s="116"/>
      <c r="X90" s="283"/>
    </row>
    <row r="91" spans="1:24" ht="36" x14ac:dyDescent="0.2">
      <c r="A91" s="278"/>
      <c r="B91" s="284"/>
      <c r="C91" s="284"/>
      <c r="D91" s="285"/>
      <c r="E91" s="263" t="s">
        <v>142</v>
      </c>
      <c r="F91" s="75" t="s">
        <v>762</v>
      </c>
      <c r="G91" s="34" t="s">
        <v>145</v>
      </c>
      <c r="H91" s="35">
        <v>1</v>
      </c>
      <c r="I91" s="265" t="s">
        <v>763</v>
      </c>
      <c r="J91" s="116"/>
      <c r="K91" s="116"/>
      <c r="L91" s="116"/>
      <c r="M91" s="36"/>
      <c r="N91" s="116"/>
      <c r="O91" s="116"/>
      <c r="P91" s="116"/>
      <c r="Q91" s="116"/>
      <c r="R91" s="116"/>
      <c r="S91" s="116"/>
      <c r="T91" s="116"/>
      <c r="U91" s="116"/>
      <c r="V91" s="116"/>
      <c r="W91" s="116"/>
      <c r="X91" s="283"/>
    </row>
    <row r="92" spans="1:24" ht="24" x14ac:dyDescent="0.2">
      <c r="A92" s="278"/>
      <c r="B92" s="284"/>
      <c r="C92" s="284"/>
      <c r="D92" s="285"/>
      <c r="E92" s="266" t="s">
        <v>764</v>
      </c>
      <c r="F92" s="267" t="s">
        <v>765</v>
      </c>
      <c r="G92" s="268" t="s">
        <v>145</v>
      </c>
      <c r="H92" s="269">
        <v>1</v>
      </c>
      <c r="I92" s="270" t="s">
        <v>766</v>
      </c>
      <c r="J92" s="116"/>
      <c r="K92" s="116"/>
      <c r="L92" s="116"/>
      <c r="M92" s="36"/>
      <c r="N92" s="116"/>
      <c r="O92" s="116"/>
      <c r="P92" s="116"/>
      <c r="Q92" s="116"/>
      <c r="R92" s="116"/>
      <c r="S92" s="116"/>
      <c r="T92" s="116"/>
      <c r="U92" s="116"/>
      <c r="V92" s="116"/>
      <c r="W92" s="116"/>
      <c r="X92" s="283"/>
    </row>
    <row r="93" spans="1:24" ht="24" x14ac:dyDescent="0.2">
      <c r="A93" s="278"/>
      <c r="B93" s="286"/>
      <c r="C93" s="286"/>
      <c r="D93" s="285"/>
      <c r="E93" s="273" t="s">
        <v>767</v>
      </c>
      <c r="F93" s="274" t="s">
        <v>147</v>
      </c>
      <c r="G93" s="275" t="s">
        <v>146</v>
      </c>
      <c r="H93" s="276">
        <v>12</v>
      </c>
      <c r="I93" s="77" t="s">
        <v>148</v>
      </c>
      <c r="J93" s="116"/>
      <c r="K93" s="116"/>
      <c r="L93" s="116"/>
      <c r="M93" s="36"/>
      <c r="N93" s="116"/>
      <c r="O93" s="116"/>
      <c r="P93" s="116"/>
      <c r="Q93" s="116"/>
      <c r="R93" s="116"/>
      <c r="S93" s="116"/>
      <c r="T93" s="116"/>
      <c r="U93" s="116"/>
      <c r="V93" s="116"/>
      <c r="W93" s="116"/>
      <c r="X93" s="283"/>
    </row>
  </sheetData>
  <mergeCells count="103">
    <mergeCell ref="A86:A93"/>
    <mergeCell ref="B86:B93"/>
    <mergeCell ref="C86:C93"/>
    <mergeCell ref="D86:D93"/>
    <mergeCell ref="X86:X93"/>
    <mergeCell ref="J87:L93"/>
    <mergeCell ref="N87:W93"/>
    <mergeCell ref="A78:A85"/>
    <mergeCell ref="B78:B85"/>
    <mergeCell ref="C78:C85"/>
    <mergeCell ref="D78:D85"/>
    <mergeCell ref="X78:X85"/>
    <mergeCell ref="J79:L85"/>
    <mergeCell ref="N79:W85"/>
    <mergeCell ref="A70:A77"/>
    <mergeCell ref="B70:B77"/>
    <mergeCell ref="C70:C77"/>
    <mergeCell ref="D70:D77"/>
    <mergeCell ref="X70:X77"/>
    <mergeCell ref="J71:L77"/>
    <mergeCell ref="N71:W77"/>
    <mergeCell ref="A62:A69"/>
    <mergeCell ref="B62:B69"/>
    <mergeCell ref="C62:C69"/>
    <mergeCell ref="D62:D69"/>
    <mergeCell ref="X62:X69"/>
    <mergeCell ref="J63:L69"/>
    <mergeCell ref="N63:W69"/>
    <mergeCell ref="A54:A61"/>
    <mergeCell ref="B54:B61"/>
    <mergeCell ref="C54:C61"/>
    <mergeCell ref="D54:D61"/>
    <mergeCell ref="X54:X61"/>
    <mergeCell ref="J55:L61"/>
    <mergeCell ref="N55:W61"/>
    <mergeCell ref="A46:A53"/>
    <mergeCell ref="B46:B53"/>
    <mergeCell ref="C46:C53"/>
    <mergeCell ref="D46:D53"/>
    <mergeCell ref="X46:X53"/>
    <mergeCell ref="J47:L53"/>
    <mergeCell ref="N47:W53"/>
    <mergeCell ref="A38:A45"/>
    <mergeCell ref="B38:B45"/>
    <mergeCell ref="C38:C45"/>
    <mergeCell ref="D38:D45"/>
    <mergeCell ref="X38:X45"/>
    <mergeCell ref="J39:L45"/>
    <mergeCell ref="N39:W45"/>
    <mergeCell ref="A30:A37"/>
    <mergeCell ref="B30:B37"/>
    <mergeCell ref="C30:C37"/>
    <mergeCell ref="D30:D37"/>
    <mergeCell ref="X30:X37"/>
    <mergeCell ref="J31:L37"/>
    <mergeCell ref="N31:W37"/>
    <mergeCell ref="X14:X21"/>
    <mergeCell ref="J15:L21"/>
    <mergeCell ref="N15:W21"/>
    <mergeCell ref="A22:A29"/>
    <mergeCell ref="B22:B29"/>
    <mergeCell ref="C22:C29"/>
    <mergeCell ref="D22:D29"/>
    <mergeCell ref="X22:X29"/>
    <mergeCell ref="J23:L29"/>
    <mergeCell ref="N23:W29"/>
    <mergeCell ref="U11:U12"/>
    <mergeCell ref="V11:V12"/>
    <mergeCell ref="W11:W12"/>
    <mergeCell ref="A13:D13"/>
    <mergeCell ref="E13:F13"/>
    <mergeCell ref="A14:A21"/>
    <mergeCell ref="B14:B21"/>
    <mergeCell ref="C14:C21"/>
    <mergeCell ref="D14:D21"/>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dataValidations count="3">
    <dataValidation allowBlank="1" showInputMessage="1" promptTitle="Recuerde" prompt="La fecha se debe registrar en formato: AAA/MM/DD." sqref="R54 R13:R14 R22 R30 R38 R46 R62 R70 R78 R86"/>
    <dataValidation allowBlank="1" showInputMessage="1" promptTitle="Recuerde" prompt="El plazo máximo debe ser hasta el 31 de diciembre del respectivo año. La fecha se debe registrar en formato: AAA/MM/DD." sqref="S14 S54 S22 S30 S38 S46 S62 S70 S78 S86"/>
    <dataValidation allowBlank="1" showInputMessage="1" promptTitle="Aviso importante" prompt="Favor no modificar la información contenida en esta celda." sqref="K54 N86 K86 N54 K62 N62 K70 N70 K78 N78"/>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6"/>
  <sheetViews>
    <sheetView workbookViewId="0">
      <selection activeCell="F48" sqref="F48"/>
    </sheetView>
  </sheetViews>
  <sheetFormatPr baseColWidth="10" defaultRowHeight="12.75" x14ac:dyDescent="0.2"/>
  <cols>
    <col min="5" max="5" width="6.7109375" customWidth="1"/>
    <col min="6" max="6" width="27.5703125" customWidth="1"/>
    <col min="17" max="17" width="36.42578125" customWidth="1"/>
  </cols>
  <sheetData>
    <row r="1" spans="1:18" x14ac:dyDescent="0.2">
      <c r="A1" s="177"/>
      <c r="B1" s="177"/>
      <c r="C1" s="177"/>
      <c r="D1" s="179" t="s">
        <v>43</v>
      </c>
      <c r="E1" s="179"/>
      <c r="F1" s="179"/>
      <c r="G1" s="179"/>
      <c r="H1" s="179"/>
      <c r="I1" s="179"/>
      <c r="J1" s="179"/>
      <c r="K1" s="179"/>
      <c r="L1" s="179"/>
      <c r="M1" s="179"/>
      <c r="N1" s="179"/>
      <c r="O1" s="179"/>
      <c r="P1" s="179"/>
      <c r="Q1" s="179"/>
    </row>
    <row r="2" spans="1:18" x14ac:dyDescent="0.2">
      <c r="A2" s="177"/>
      <c r="B2" s="177"/>
      <c r="C2" s="177"/>
      <c r="D2" s="179"/>
      <c r="E2" s="179"/>
      <c r="F2" s="179"/>
      <c r="G2" s="179"/>
      <c r="H2" s="179"/>
      <c r="I2" s="179"/>
      <c r="J2" s="179"/>
      <c r="K2" s="179"/>
      <c r="L2" s="179"/>
      <c r="M2" s="179"/>
      <c r="N2" s="179"/>
      <c r="O2" s="179"/>
      <c r="P2" s="179"/>
      <c r="Q2" s="179"/>
    </row>
    <row r="3" spans="1:18" x14ac:dyDescent="0.2">
      <c r="A3" s="177"/>
      <c r="B3" s="177"/>
      <c r="C3" s="177"/>
      <c r="D3" s="180" t="s">
        <v>749</v>
      </c>
      <c r="E3" s="180"/>
      <c r="F3" s="180"/>
      <c r="G3" s="180"/>
      <c r="H3" s="180"/>
      <c r="I3" s="180"/>
      <c r="J3" s="180"/>
      <c r="K3" s="180"/>
      <c r="L3" s="180"/>
      <c r="M3" s="180"/>
      <c r="N3" s="180"/>
      <c r="O3" s="180"/>
      <c r="P3" s="180"/>
      <c r="Q3" s="180"/>
    </row>
    <row r="4" spans="1:18" x14ac:dyDescent="0.2">
      <c r="A4" s="177"/>
      <c r="B4" s="177"/>
      <c r="C4" s="177"/>
      <c r="D4" s="180"/>
      <c r="E4" s="180"/>
      <c r="F4" s="180"/>
      <c r="G4" s="180"/>
      <c r="H4" s="180"/>
      <c r="I4" s="180"/>
      <c r="J4" s="180"/>
      <c r="K4" s="180"/>
      <c r="L4" s="180"/>
      <c r="M4" s="180"/>
      <c r="N4" s="180"/>
      <c r="O4" s="180"/>
      <c r="P4" s="180"/>
      <c r="Q4" s="180"/>
    </row>
    <row r="5" spans="1:18" x14ac:dyDescent="0.2">
      <c r="A5" s="177"/>
      <c r="B5" s="177"/>
      <c r="C5" s="177"/>
      <c r="D5" s="181" t="s">
        <v>42</v>
      </c>
      <c r="E5" s="181"/>
      <c r="F5" s="181"/>
      <c r="G5" s="181"/>
      <c r="H5" s="181"/>
      <c r="I5" s="181"/>
      <c r="J5" s="181"/>
      <c r="K5" s="181"/>
      <c r="L5" s="181"/>
      <c r="M5" s="181"/>
      <c r="N5" s="181"/>
      <c r="O5" s="181"/>
      <c r="P5" s="181"/>
      <c r="Q5" s="181"/>
    </row>
    <row r="6" spans="1:18" x14ac:dyDescent="0.2">
      <c r="A6" s="177"/>
      <c r="B6" s="177"/>
      <c r="C6" s="177"/>
      <c r="D6" s="181"/>
      <c r="E6" s="181"/>
      <c r="F6" s="181"/>
      <c r="G6" s="181"/>
      <c r="H6" s="181"/>
      <c r="I6" s="181"/>
      <c r="J6" s="181"/>
      <c r="K6" s="181"/>
      <c r="L6" s="181"/>
      <c r="M6" s="181"/>
      <c r="N6" s="181"/>
      <c r="O6" s="181"/>
      <c r="P6" s="181"/>
      <c r="Q6" s="181"/>
    </row>
    <row r="7" spans="1:18" ht="13.5" thickBot="1" x14ac:dyDescent="0.25">
      <c r="A7" s="178"/>
      <c r="B7" s="178"/>
      <c r="C7" s="178"/>
      <c r="D7" s="25"/>
      <c r="E7" s="25"/>
      <c r="F7" s="25"/>
      <c r="G7" s="25"/>
      <c r="H7" s="25"/>
      <c r="I7" s="25"/>
      <c r="J7" s="25"/>
      <c r="K7" s="25"/>
      <c r="L7" s="25"/>
      <c r="M7" s="25"/>
      <c r="N7" s="25"/>
      <c r="O7" s="25"/>
      <c r="P7" s="25"/>
      <c r="Q7" s="25"/>
      <c r="R7" s="1"/>
    </row>
    <row r="8" spans="1:18" ht="13.5" thickTop="1" x14ac:dyDescent="0.2">
      <c r="A8" s="23"/>
      <c r="B8" s="23"/>
      <c r="C8" s="23"/>
      <c r="D8" s="9"/>
      <c r="E8" s="1"/>
      <c r="F8" s="1"/>
      <c r="G8" s="1"/>
      <c r="H8" s="1"/>
      <c r="I8" s="1"/>
      <c r="J8" s="1"/>
      <c r="K8" s="1"/>
      <c r="L8" s="1"/>
      <c r="M8" s="1"/>
      <c r="N8" s="1"/>
      <c r="O8" s="1"/>
      <c r="P8" s="1"/>
      <c r="Q8" s="1"/>
      <c r="R8" s="1"/>
    </row>
    <row r="9" spans="1:18" x14ac:dyDescent="0.2">
      <c r="A9" s="127" t="s">
        <v>77</v>
      </c>
      <c r="B9" s="127"/>
      <c r="C9" s="127"/>
      <c r="D9" s="128" t="s">
        <v>89</v>
      </c>
      <c r="E9" s="129"/>
      <c r="F9" s="129"/>
      <c r="G9" s="129"/>
      <c r="H9" s="129"/>
      <c r="I9" s="129"/>
      <c r="J9" s="129"/>
      <c r="K9" s="130" t="s">
        <v>88</v>
      </c>
      <c r="L9" s="130"/>
      <c r="M9" s="107" t="s">
        <v>79</v>
      </c>
      <c r="N9" s="108"/>
      <c r="O9" s="108"/>
      <c r="P9" s="109"/>
      <c r="Q9" s="139" t="s">
        <v>137</v>
      </c>
    </row>
    <row r="10" spans="1:18" ht="36.75" customHeight="1" x14ac:dyDescent="0.2">
      <c r="A10" s="127"/>
      <c r="B10" s="127"/>
      <c r="C10" s="127"/>
      <c r="D10" s="129"/>
      <c r="E10" s="129"/>
      <c r="F10" s="129"/>
      <c r="G10" s="129"/>
      <c r="H10" s="129"/>
      <c r="I10" s="129"/>
      <c r="J10" s="129"/>
      <c r="K10" s="130"/>
      <c r="L10" s="130"/>
      <c r="M10" s="110"/>
      <c r="N10" s="111"/>
      <c r="O10" s="111"/>
      <c r="P10" s="112"/>
      <c r="Q10" s="139"/>
    </row>
    <row r="11" spans="1:18" x14ac:dyDescent="0.2">
      <c r="A11" s="137" t="s">
        <v>35</v>
      </c>
      <c r="B11" s="136" t="s">
        <v>36</v>
      </c>
      <c r="C11" s="136" t="s">
        <v>29</v>
      </c>
      <c r="D11" s="117" t="s">
        <v>41</v>
      </c>
      <c r="E11" s="117" t="s">
        <v>0</v>
      </c>
      <c r="F11" s="117" t="s">
        <v>4</v>
      </c>
      <c r="G11" s="117" t="s">
        <v>11</v>
      </c>
      <c r="H11" s="117" t="s">
        <v>127</v>
      </c>
      <c r="I11" s="117" t="s">
        <v>84</v>
      </c>
      <c r="J11" s="117" t="s">
        <v>87</v>
      </c>
      <c r="K11" s="118" t="s">
        <v>85</v>
      </c>
      <c r="L11" s="118" t="s">
        <v>86</v>
      </c>
      <c r="M11" s="119" t="s">
        <v>103</v>
      </c>
      <c r="N11" s="119" t="s">
        <v>90</v>
      </c>
      <c r="O11" s="138" t="s">
        <v>91</v>
      </c>
      <c r="P11" s="138" t="s">
        <v>92</v>
      </c>
      <c r="Q11" s="139"/>
    </row>
    <row r="12" spans="1:18" ht="31.5" customHeight="1" x14ac:dyDescent="0.2">
      <c r="A12" s="137"/>
      <c r="B12" s="136"/>
      <c r="C12" s="136"/>
      <c r="D12" s="117"/>
      <c r="E12" s="117"/>
      <c r="F12" s="117"/>
      <c r="G12" s="117"/>
      <c r="H12" s="117"/>
      <c r="I12" s="117"/>
      <c r="J12" s="117"/>
      <c r="K12" s="118"/>
      <c r="L12" s="118"/>
      <c r="M12" s="119"/>
      <c r="N12" s="119"/>
      <c r="O12" s="138"/>
      <c r="P12" s="138"/>
      <c r="Q12" s="139"/>
    </row>
    <row r="13" spans="1:18" ht="18" x14ac:dyDescent="0.2">
      <c r="A13" s="140" t="s">
        <v>150</v>
      </c>
      <c r="B13" s="140"/>
      <c r="C13" s="140"/>
      <c r="D13" s="135"/>
      <c r="E13" s="134" t="s">
        <v>75</v>
      </c>
      <c r="F13" s="135"/>
      <c r="G13" s="63"/>
      <c r="H13" s="61">
        <f>+H14+H20+H25+H30+H33+H37</f>
        <v>1188</v>
      </c>
      <c r="I13" s="64"/>
      <c r="J13" s="61">
        <v>1</v>
      </c>
      <c r="K13" s="61">
        <f>+K14+K20+K25+K30+K33+K37</f>
        <v>1120</v>
      </c>
      <c r="L13" s="79">
        <f>+L14+L20+L25+L30+L33+L37</f>
        <v>1120</v>
      </c>
      <c r="M13" s="80">
        <f>+J13-L13</f>
        <v>-1119</v>
      </c>
      <c r="N13" s="62">
        <f>(N14+N20+N25+N30+N33+N37)/6</f>
        <v>0.76866945450086799</v>
      </c>
      <c r="O13" s="62">
        <f>(O14+O20+O25+O30+O33+O37)/6</f>
        <v>1</v>
      </c>
      <c r="P13" s="62">
        <f>+(P14+P20+P25+P30+P33+P37)/6</f>
        <v>0.88433472725043405</v>
      </c>
      <c r="Q13" s="149"/>
    </row>
    <row r="14" spans="1:18" ht="60" x14ac:dyDescent="0.2">
      <c r="A14" s="165" t="s">
        <v>798</v>
      </c>
      <c r="B14" s="165" t="s">
        <v>799</v>
      </c>
      <c r="C14" s="165" t="s">
        <v>28</v>
      </c>
      <c r="D14" s="165" t="s">
        <v>800</v>
      </c>
      <c r="E14" s="43">
        <v>1</v>
      </c>
      <c r="F14" s="57" t="s">
        <v>801</v>
      </c>
      <c r="G14" s="58" t="s">
        <v>802</v>
      </c>
      <c r="H14" s="61">
        <f>SUM(H15:H19)</f>
        <v>14</v>
      </c>
      <c r="I14" s="27" t="s">
        <v>96</v>
      </c>
      <c r="J14" s="27">
        <v>14</v>
      </c>
      <c r="K14" s="61">
        <f>SUM(K15:K19)</f>
        <v>14</v>
      </c>
      <c r="L14" s="31">
        <v>14</v>
      </c>
      <c r="M14" s="287">
        <f>+J14-L14</f>
        <v>0</v>
      </c>
      <c r="N14" s="62">
        <f>+K14/H14</f>
        <v>1</v>
      </c>
      <c r="O14" s="62">
        <f>+L14/J14</f>
        <v>1</v>
      </c>
      <c r="P14" s="62">
        <f>(N14+O14)/2</f>
        <v>1</v>
      </c>
      <c r="Q14" s="150"/>
    </row>
    <row r="15" spans="1:18" ht="48" x14ac:dyDescent="0.2">
      <c r="A15" s="166"/>
      <c r="B15" s="166"/>
      <c r="C15" s="166"/>
      <c r="D15" s="166"/>
      <c r="E15" s="45" t="s">
        <v>31</v>
      </c>
      <c r="F15" s="22" t="s">
        <v>803</v>
      </c>
      <c r="G15" s="58" t="s">
        <v>802</v>
      </c>
      <c r="H15" s="36">
        <v>4</v>
      </c>
      <c r="I15" s="36" t="s">
        <v>100</v>
      </c>
      <c r="J15" s="153" t="s">
        <v>28</v>
      </c>
      <c r="K15" s="36">
        <v>4</v>
      </c>
      <c r="L15" s="156" t="s">
        <v>55</v>
      </c>
      <c r="M15" s="156"/>
      <c r="N15" s="156"/>
      <c r="O15" s="156"/>
      <c r="P15" s="157"/>
      <c r="Q15" s="150"/>
    </row>
    <row r="16" spans="1:18" ht="48" x14ac:dyDescent="0.2">
      <c r="A16" s="166"/>
      <c r="B16" s="166"/>
      <c r="C16" s="166"/>
      <c r="D16" s="166"/>
      <c r="E16" s="45" t="s">
        <v>26</v>
      </c>
      <c r="F16" s="22" t="s">
        <v>804</v>
      </c>
      <c r="G16" s="58" t="s">
        <v>802</v>
      </c>
      <c r="H16" s="36">
        <v>4</v>
      </c>
      <c r="I16" s="36" t="s">
        <v>100</v>
      </c>
      <c r="J16" s="154"/>
      <c r="K16" s="36">
        <v>4</v>
      </c>
      <c r="L16" s="158"/>
      <c r="M16" s="158"/>
      <c r="N16" s="158"/>
      <c r="O16" s="158"/>
      <c r="P16" s="159"/>
      <c r="Q16" s="150"/>
    </row>
    <row r="17" spans="1:17" ht="60" x14ac:dyDescent="0.2">
      <c r="A17" s="166"/>
      <c r="B17" s="166"/>
      <c r="C17" s="166"/>
      <c r="D17" s="166"/>
      <c r="E17" s="45" t="s">
        <v>27</v>
      </c>
      <c r="F17" s="288" t="s">
        <v>805</v>
      </c>
      <c r="G17" s="58" t="s">
        <v>802</v>
      </c>
      <c r="H17" s="36">
        <v>4</v>
      </c>
      <c r="I17" s="36" t="s">
        <v>100</v>
      </c>
      <c r="J17" s="154"/>
      <c r="K17" s="36">
        <v>4</v>
      </c>
      <c r="L17" s="158"/>
      <c r="M17" s="158"/>
      <c r="N17" s="158"/>
      <c r="O17" s="158"/>
      <c r="P17" s="159"/>
      <c r="Q17" s="150"/>
    </row>
    <row r="18" spans="1:17" ht="84" x14ac:dyDescent="0.2">
      <c r="A18" s="166"/>
      <c r="B18" s="166"/>
      <c r="C18" s="166"/>
      <c r="D18" s="166"/>
      <c r="E18" s="45" t="s">
        <v>51</v>
      </c>
      <c r="F18" s="41" t="s">
        <v>806</v>
      </c>
      <c r="G18" s="58" t="s">
        <v>802</v>
      </c>
      <c r="H18" s="36">
        <v>1</v>
      </c>
      <c r="I18" s="36" t="s">
        <v>541</v>
      </c>
      <c r="J18" s="154"/>
      <c r="K18" s="36">
        <v>1</v>
      </c>
      <c r="L18" s="158"/>
      <c r="M18" s="158"/>
      <c r="N18" s="158"/>
      <c r="O18" s="158"/>
      <c r="P18" s="159"/>
      <c r="Q18" s="150"/>
    </row>
    <row r="19" spans="1:17" ht="36" x14ac:dyDescent="0.2">
      <c r="A19" s="166"/>
      <c r="B19" s="166"/>
      <c r="C19" s="166"/>
      <c r="D19" s="166"/>
      <c r="E19" s="45" t="s">
        <v>142</v>
      </c>
      <c r="F19" s="41" t="s">
        <v>807</v>
      </c>
      <c r="G19" s="58" t="s">
        <v>802</v>
      </c>
      <c r="H19" s="36">
        <v>1</v>
      </c>
      <c r="I19" s="36" t="s">
        <v>100</v>
      </c>
      <c r="J19" s="154"/>
      <c r="K19" s="36">
        <v>1</v>
      </c>
      <c r="L19" s="158"/>
      <c r="M19" s="158"/>
      <c r="N19" s="158"/>
      <c r="O19" s="158"/>
      <c r="P19" s="159"/>
      <c r="Q19" s="151"/>
    </row>
    <row r="20" spans="1:17" ht="48" x14ac:dyDescent="0.2">
      <c r="A20" s="289" t="s">
        <v>798</v>
      </c>
      <c r="B20" s="289" t="s">
        <v>799</v>
      </c>
      <c r="C20" s="289" t="s">
        <v>28</v>
      </c>
      <c r="D20" s="289" t="s">
        <v>800</v>
      </c>
      <c r="E20" s="43">
        <v>2</v>
      </c>
      <c r="F20" s="26" t="s">
        <v>808</v>
      </c>
      <c r="G20" s="26" t="s">
        <v>809</v>
      </c>
      <c r="H20" s="61">
        <f>SUM(H21:H24)</f>
        <v>624</v>
      </c>
      <c r="I20" s="27" t="s">
        <v>96</v>
      </c>
      <c r="J20" s="30">
        <v>624</v>
      </c>
      <c r="K20" s="61">
        <f>SUM(K21:K24)</f>
        <v>624</v>
      </c>
      <c r="L20" s="37">
        <v>624</v>
      </c>
      <c r="M20" s="61">
        <f>+J20-L20</f>
        <v>0</v>
      </c>
      <c r="N20" s="62">
        <f>+K20/H20</f>
        <v>1</v>
      </c>
      <c r="O20" s="62">
        <f>+L20/J20</f>
        <v>1</v>
      </c>
      <c r="P20" s="62">
        <f>(N20+O20)/2</f>
        <v>1</v>
      </c>
      <c r="Q20" s="174"/>
    </row>
    <row r="21" spans="1:17" ht="72" x14ac:dyDescent="0.2">
      <c r="A21" s="290"/>
      <c r="B21" s="290"/>
      <c r="C21" s="290"/>
      <c r="D21" s="290"/>
      <c r="E21" s="45" t="s">
        <v>70</v>
      </c>
      <c r="F21" s="291" t="s">
        <v>810</v>
      </c>
      <c r="G21" s="292" t="s">
        <v>802</v>
      </c>
      <c r="H21" s="36">
        <v>241</v>
      </c>
      <c r="I21" s="36" t="s">
        <v>100</v>
      </c>
      <c r="J21" s="153" t="s">
        <v>28</v>
      </c>
      <c r="K21" s="36">
        <v>241</v>
      </c>
      <c r="L21" s="156" t="s">
        <v>55</v>
      </c>
      <c r="M21" s="156"/>
      <c r="N21" s="156"/>
      <c r="O21" s="156"/>
      <c r="P21" s="157"/>
      <c r="Q21" s="175"/>
    </row>
    <row r="22" spans="1:17" ht="36" x14ac:dyDescent="0.2">
      <c r="A22" s="290"/>
      <c r="B22" s="290"/>
      <c r="C22" s="290"/>
      <c r="D22" s="290"/>
      <c r="E22" s="45" t="s">
        <v>71</v>
      </c>
      <c r="F22" s="22" t="s">
        <v>811</v>
      </c>
      <c r="G22" s="292" t="s">
        <v>802</v>
      </c>
      <c r="H22" s="36">
        <v>133</v>
      </c>
      <c r="I22" s="36" t="s">
        <v>812</v>
      </c>
      <c r="J22" s="154"/>
      <c r="K22" s="36">
        <v>133</v>
      </c>
      <c r="L22" s="158"/>
      <c r="M22" s="158"/>
      <c r="N22" s="158"/>
      <c r="O22" s="158"/>
      <c r="P22" s="159"/>
      <c r="Q22" s="175"/>
    </row>
    <row r="23" spans="1:17" ht="60" x14ac:dyDescent="0.2">
      <c r="A23" s="290"/>
      <c r="B23" s="290"/>
      <c r="C23" s="290"/>
      <c r="D23" s="290"/>
      <c r="E23" s="45" t="s">
        <v>72</v>
      </c>
      <c r="F23" s="288" t="s">
        <v>813</v>
      </c>
      <c r="G23" s="292" t="s">
        <v>802</v>
      </c>
      <c r="H23" s="36">
        <v>9</v>
      </c>
      <c r="I23" s="36" t="s">
        <v>541</v>
      </c>
      <c r="J23" s="154"/>
      <c r="K23" s="36">
        <v>9</v>
      </c>
      <c r="L23" s="158"/>
      <c r="M23" s="158"/>
      <c r="N23" s="158"/>
      <c r="O23" s="158"/>
      <c r="P23" s="159"/>
      <c r="Q23" s="175"/>
    </row>
    <row r="24" spans="1:17" ht="36" x14ac:dyDescent="0.2">
      <c r="A24" s="290"/>
      <c r="B24" s="290"/>
      <c r="C24" s="290"/>
      <c r="D24" s="290"/>
      <c r="E24" s="45" t="s">
        <v>73</v>
      </c>
      <c r="F24" s="22" t="s">
        <v>814</v>
      </c>
      <c r="G24" s="292" t="s">
        <v>802</v>
      </c>
      <c r="H24" s="36">
        <v>241</v>
      </c>
      <c r="I24" s="36" t="s">
        <v>812</v>
      </c>
      <c r="J24" s="154"/>
      <c r="K24" s="36">
        <v>241</v>
      </c>
      <c r="L24" s="158"/>
      <c r="M24" s="158"/>
      <c r="N24" s="158"/>
      <c r="O24" s="158"/>
      <c r="P24" s="159"/>
      <c r="Q24" s="175"/>
    </row>
    <row r="25" spans="1:17" ht="48" x14ac:dyDescent="0.2">
      <c r="A25" s="289" t="s">
        <v>798</v>
      </c>
      <c r="B25" s="165" t="s">
        <v>799</v>
      </c>
      <c r="C25" s="289" t="s">
        <v>28</v>
      </c>
      <c r="D25" s="165" t="s">
        <v>800</v>
      </c>
      <c r="E25" s="43">
        <v>3</v>
      </c>
      <c r="F25" s="293" t="s">
        <v>102</v>
      </c>
      <c r="G25" s="58" t="s">
        <v>95</v>
      </c>
      <c r="H25" s="61">
        <f>SUM(H26:H29)</f>
        <v>471</v>
      </c>
      <c r="I25" s="30" t="s">
        <v>96</v>
      </c>
      <c r="J25" s="30">
        <v>435</v>
      </c>
      <c r="K25" s="61">
        <f>SUM(K26:K29)</f>
        <v>435</v>
      </c>
      <c r="L25" s="37">
        <v>435</v>
      </c>
      <c r="M25" s="61">
        <f>+J25-L25</f>
        <v>0</v>
      </c>
      <c r="N25" s="62">
        <f>+K25/H25</f>
        <v>0.92356687898089174</v>
      </c>
      <c r="O25" s="62">
        <f>+L25/J25</f>
        <v>1</v>
      </c>
      <c r="P25" s="62">
        <f>(N25+O25)/2</f>
        <v>0.96178343949044587</v>
      </c>
      <c r="Q25" s="168"/>
    </row>
    <row r="26" spans="1:17" ht="15.75" x14ac:dyDescent="0.2">
      <c r="A26" s="290"/>
      <c r="B26" s="166"/>
      <c r="C26" s="290"/>
      <c r="D26" s="166"/>
      <c r="E26" s="45" t="s">
        <v>54</v>
      </c>
      <c r="F26" s="60" t="s">
        <v>101</v>
      </c>
      <c r="G26" s="292" t="s">
        <v>95</v>
      </c>
      <c r="H26" s="36">
        <v>13</v>
      </c>
      <c r="I26" s="36" t="s">
        <v>812</v>
      </c>
      <c r="J26" s="153" t="s">
        <v>28</v>
      </c>
      <c r="K26" s="36">
        <v>13</v>
      </c>
      <c r="L26" s="156" t="s">
        <v>55</v>
      </c>
      <c r="M26" s="156"/>
      <c r="N26" s="156"/>
      <c r="O26" s="156"/>
      <c r="P26" s="157"/>
      <c r="Q26" s="169"/>
    </row>
    <row r="27" spans="1:17" ht="24" x14ac:dyDescent="0.2">
      <c r="A27" s="290"/>
      <c r="B27" s="166"/>
      <c r="C27" s="290"/>
      <c r="D27" s="166"/>
      <c r="E27" s="45" t="s">
        <v>50</v>
      </c>
      <c r="F27" s="294" t="s">
        <v>99</v>
      </c>
      <c r="G27" s="292" t="s">
        <v>95</v>
      </c>
      <c r="H27" s="36">
        <v>7</v>
      </c>
      <c r="I27" s="36" t="s">
        <v>812</v>
      </c>
      <c r="J27" s="154"/>
      <c r="K27" s="36">
        <v>7</v>
      </c>
      <c r="L27" s="158"/>
      <c r="M27" s="158"/>
      <c r="N27" s="158"/>
      <c r="O27" s="158"/>
      <c r="P27" s="159"/>
      <c r="Q27" s="169"/>
    </row>
    <row r="28" spans="1:17" ht="24" x14ac:dyDescent="0.2">
      <c r="A28" s="290"/>
      <c r="B28" s="166"/>
      <c r="C28" s="290"/>
      <c r="D28" s="166"/>
      <c r="E28" s="45" t="s">
        <v>49</v>
      </c>
      <c r="F28" s="294" t="s">
        <v>97</v>
      </c>
      <c r="G28" s="292" t="s">
        <v>95</v>
      </c>
      <c r="H28" s="36">
        <v>31</v>
      </c>
      <c r="I28" s="36" t="s">
        <v>812</v>
      </c>
      <c r="J28" s="154"/>
      <c r="K28" s="36">
        <v>31</v>
      </c>
      <c r="L28" s="158"/>
      <c r="M28" s="158"/>
      <c r="N28" s="158"/>
      <c r="O28" s="158"/>
      <c r="P28" s="159"/>
      <c r="Q28" s="169"/>
    </row>
    <row r="29" spans="1:17" ht="15.75" x14ac:dyDescent="0.2">
      <c r="A29" s="290"/>
      <c r="B29" s="166"/>
      <c r="C29" s="290"/>
      <c r="D29" s="166"/>
      <c r="E29" s="45" t="s">
        <v>47</v>
      </c>
      <c r="F29" s="294" t="s">
        <v>98</v>
      </c>
      <c r="G29" s="292" t="s">
        <v>95</v>
      </c>
      <c r="H29" s="36">
        <v>420</v>
      </c>
      <c r="I29" s="36" t="s">
        <v>812</v>
      </c>
      <c r="J29" s="154"/>
      <c r="K29" s="36">
        <v>384</v>
      </c>
      <c r="L29" s="158"/>
      <c r="M29" s="158"/>
      <c r="N29" s="158"/>
      <c r="O29" s="158"/>
      <c r="P29" s="159"/>
      <c r="Q29" s="169"/>
    </row>
    <row r="30" spans="1:17" ht="24" x14ac:dyDescent="0.2">
      <c r="A30" s="152" t="s">
        <v>798</v>
      </c>
      <c r="B30" s="295" t="s">
        <v>815</v>
      </c>
      <c r="C30" s="296"/>
      <c r="D30" s="297" t="s">
        <v>816</v>
      </c>
      <c r="E30" s="43">
        <v>4</v>
      </c>
      <c r="F30" s="26" t="s">
        <v>817</v>
      </c>
      <c r="G30" s="58" t="s">
        <v>465</v>
      </c>
      <c r="H30" s="61">
        <f>SUM(H31:H32)</f>
        <v>4</v>
      </c>
      <c r="I30" s="30" t="s">
        <v>818</v>
      </c>
      <c r="J30" s="30">
        <v>2</v>
      </c>
      <c r="K30" s="61">
        <f>SUM(K31:K32)</f>
        <v>2</v>
      </c>
      <c r="L30" s="38">
        <v>2</v>
      </c>
      <c r="M30" s="61">
        <f>+J30-L30</f>
        <v>0</v>
      </c>
      <c r="N30" s="62">
        <f>+K30/H30</f>
        <v>0.5</v>
      </c>
      <c r="O30" s="62">
        <f>+L30/J30</f>
        <v>1</v>
      </c>
      <c r="P30" s="62">
        <f>(N30+O30)/2</f>
        <v>0.75</v>
      </c>
      <c r="Q30" s="39"/>
    </row>
    <row r="31" spans="1:17" ht="24" x14ac:dyDescent="0.2">
      <c r="A31" s="152"/>
      <c r="B31" s="295"/>
      <c r="C31" s="298"/>
      <c r="D31" s="299"/>
      <c r="E31" s="45" t="s">
        <v>57</v>
      </c>
      <c r="F31" s="33" t="s">
        <v>819</v>
      </c>
      <c r="G31" s="33" t="s">
        <v>465</v>
      </c>
      <c r="H31" s="36">
        <v>2</v>
      </c>
      <c r="I31" s="36" t="s">
        <v>818</v>
      </c>
      <c r="J31" s="116" t="s">
        <v>28</v>
      </c>
      <c r="K31" s="40">
        <v>1</v>
      </c>
      <c r="L31" s="116" t="s">
        <v>55</v>
      </c>
      <c r="M31" s="116"/>
      <c r="N31" s="116"/>
      <c r="O31" s="116"/>
      <c r="P31" s="116"/>
      <c r="Q31" s="162"/>
    </row>
    <row r="32" spans="1:17" ht="24" x14ac:dyDescent="0.2">
      <c r="A32" s="152"/>
      <c r="B32" s="295"/>
      <c r="C32" s="300"/>
      <c r="D32" s="299"/>
      <c r="E32" s="45" t="s">
        <v>58</v>
      </c>
      <c r="F32" s="33" t="s">
        <v>819</v>
      </c>
      <c r="G32" s="33" t="s">
        <v>802</v>
      </c>
      <c r="H32" s="36">
        <v>2</v>
      </c>
      <c r="I32" s="36" t="s">
        <v>818</v>
      </c>
      <c r="J32" s="116"/>
      <c r="K32" s="40">
        <v>1</v>
      </c>
      <c r="L32" s="116"/>
      <c r="M32" s="116"/>
      <c r="N32" s="116"/>
      <c r="O32" s="116"/>
      <c r="P32" s="116"/>
      <c r="Q32" s="162"/>
    </row>
    <row r="33" spans="1:17" ht="24" x14ac:dyDescent="0.2">
      <c r="A33" s="152" t="s">
        <v>798</v>
      </c>
      <c r="B33" s="295" t="s">
        <v>815</v>
      </c>
      <c r="C33" s="301"/>
      <c r="D33" s="302" t="s">
        <v>816</v>
      </c>
      <c r="E33" s="43">
        <v>5</v>
      </c>
      <c r="F33" s="26" t="s">
        <v>820</v>
      </c>
      <c r="G33" s="26"/>
      <c r="H33" s="61">
        <f>SUM(H34:H36)</f>
        <v>28</v>
      </c>
      <c r="I33" s="30"/>
      <c r="J33" s="30">
        <v>16</v>
      </c>
      <c r="K33" s="61">
        <f>SUM(K34:K36)</f>
        <v>16</v>
      </c>
      <c r="L33" s="38">
        <v>16</v>
      </c>
      <c r="M33" s="61">
        <f>+J33-L33</f>
        <v>0</v>
      </c>
      <c r="N33" s="62">
        <f>+K33/H33</f>
        <v>0.5714285714285714</v>
      </c>
      <c r="O33" s="62">
        <f>+L33/J33</f>
        <v>1</v>
      </c>
      <c r="P33" s="62">
        <f>(N33+O33)/2</f>
        <v>0.7857142857142857</v>
      </c>
      <c r="Q33" s="39"/>
    </row>
    <row r="34" spans="1:17" ht="36" x14ac:dyDescent="0.2">
      <c r="A34" s="152"/>
      <c r="B34" s="295"/>
      <c r="C34" s="303"/>
      <c r="D34" s="302"/>
      <c r="E34" s="46" t="s">
        <v>62</v>
      </c>
      <c r="F34" s="41" t="s">
        <v>821</v>
      </c>
      <c r="G34" s="33" t="s">
        <v>145</v>
      </c>
      <c r="H34" s="36">
        <v>2</v>
      </c>
      <c r="I34" s="36" t="s">
        <v>822</v>
      </c>
      <c r="J34" s="116" t="s">
        <v>28</v>
      </c>
      <c r="K34" s="36">
        <v>2</v>
      </c>
      <c r="L34" s="116" t="s">
        <v>55</v>
      </c>
      <c r="M34" s="116"/>
      <c r="N34" s="116"/>
      <c r="O34" s="116"/>
      <c r="P34" s="116"/>
      <c r="Q34" s="163"/>
    </row>
    <row r="35" spans="1:17" ht="36" x14ac:dyDescent="0.2">
      <c r="A35" s="152"/>
      <c r="B35" s="295"/>
      <c r="C35" s="303"/>
      <c r="D35" s="302"/>
      <c r="E35" s="46" t="s">
        <v>63</v>
      </c>
      <c r="F35" s="41" t="s">
        <v>823</v>
      </c>
      <c r="G35" s="33" t="s">
        <v>146</v>
      </c>
      <c r="H35" s="36">
        <v>24</v>
      </c>
      <c r="I35" s="36" t="s">
        <v>824</v>
      </c>
      <c r="J35" s="116"/>
      <c r="K35" s="36">
        <v>12</v>
      </c>
      <c r="L35" s="116"/>
      <c r="M35" s="116"/>
      <c r="N35" s="116"/>
      <c r="O35" s="116"/>
      <c r="P35" s="116"/>
      <c r="Q35" s="164"/>
    </row>
    <row r="36" spans="1:17" ht="36" x14ac:dyDescent="0.2">
      <c r="A36" s="152"/>
      <c r="B36" s="295"/>
      <c r="C36" s="304"/>
      <c r="D36" s="302"/>
      <c r="E36" s="46" t="s">
        <v>64</v>
      </c>
      <c r="F36" s="41" t="s">
        <v>825</v>
      </c>
      <c r="G36" s="33" t="s">
        <v>826</v>
      </c>
      <c r="H36" s="36">
        <v>2</v>
      </c>
      <c r="I36" s="36" t="s">
        <v>827</v>
      </c>
      <c r="J36" s="116"/>
      <c r="K36" s="36">
        <v>2</v>
      </c>
      <c r="L36" s="116"/>
      <c r="M36" s="116"/>
      <c r="N36" s="116"/>
      <c r="O36" s="116"/>
      <c r="P36" s="116"/>
      <c r="Q36" s="164"/>
    </row>
    <row r="37" spans="1:17" ht="24" x14ac:dyDescent="0.2">
      <c r="A37" s="152" t="s">
        <v>798</v>
      </c>
      <c r="B37" s="152" t="s">
        <v>815</v>
      </c>
      <c r="C37" s="167" t="s">
        <v>55</v>
      </c>
      <c r="D37" s="152" t="s">
        <v>816</v>
      </c>
      <c r="E37" s="43">
        <v>6</v>
      </c>
      <c r="F37" s="26" t="s">
        <v>828</v>
      </c>
      <c r="G37" s="26"/>
      <c r="H37" s="61">
        <f>SUM(H38:H41)</f>
        <v>47</v>
      </c>
      <c r="I37" s="30"/>
      <c r="J37" s="30">
        <v>29</v>
      </c>
      <c r="K37" s="61">
        <f>SUM(K38:K41)</f>
        <v>29</v>
      </c>
      <c r="L37" s="38">
        <v>29</v>
      </c>
      <c r="M37" s="61">
        <f>+J37-L37</f>
        <v>0</v>
      </c>
      <c r="N37" s="62">
        <f>+K37/H37</f>
        <v>0.61702127659574468</v>
      </c>
      <c r="O37" s="62">
        <f>+L37/J37</f>
        <v>1</v>
      </c>
      <c r="P37" s="62">
        <f>(N37+O37)/2</f>
        <v>0.8085106382978724</v>
      </c>
      <c r="Q37" s="39"/>
    </row>
    <row r="38" spans="1:17" ht="24" x14ac:dyDescent="0.2">
      <c r="A38" s="152"/>
      <c r="B38" s="152"/>
      <c r="C38" s="152"/>
      <c r="D38" s="152"/>
      <c r="E38" s="46" t="s">
        <v>66</v>
      </c>
      <c r="F38" s="41" t="s">
        <v>829</v>
      </c>
      <c r="G38" s="33" t="s">
        <v>826</v>
      </c>
      <c r="H38" s="36">
        <v>10</v>
      </c>
      <c r="I38" s="36" t="s">
        <v>830</v>
      </c>
      <c r="J38" s="153" t="s">
        <v>55</v>
      </c>
      <c r="K38" s="36">
        <v>10</v>
      </c>
      <c r="L38" s="156" t="s">
        <v>55</v>
      </c>
      <c r="M38" s="156"/>
      <c r="N38" s="156"/>
      <c r="O38" s="156"/>
      <c r="P38" s="157"/>
      <c r="Q38" s="106"/>
    </row>
    <row r="39" spans="1:17" ht="24" x14ac:dyDescent="0.2">
      <c r="A39" s="152"/>
      <c r="B39" s="152"/>
      <c r="C39" s="152"/>
      <c r="D39" s="152"/>
      <c r="E39" s="46" t="s">
        <v>67</v>
      </c>
      <c r="F39" s="41" t="s">
        <v>831</v>
      </c>
      <c r="G39" s="33" t="s">
        <v>146</v>
      </c>
      <c r="H39" s="36">
        <v>12</v>
      </c>
      <c r="I39" s="36" t="s">
        <v>832</v>
      </c>
      <c r="J39" s="154"/>
      <c r="K39" s="36">
        <v>6</v>
      </c>
      <c r="L39" s="158"/>
      <c r="M39" s="158"/>
      <c r="N39" s="158"/>
      <c r="O39" s="158"/>
      <c r="P39" s="159"/>
      <c r="Q39" s="106"/>
    </row>
    <row r="40" spans="1:17" ht="36" x14ac:dyDescent="0.2">
      <c r="A40" s="152"/>
      <c r="B40" s="152"/>
      <c r="C40" s="152"/>
      <c r="D40" s="152"/>
      <c r="E40" s="46" t="s">
        <v>68</v>
      </c>
      <c r="F40" s="41" t="s">
        <v>833</v>
      </c>
      <c r="G40" s="33" t="s">
        <v>834</v>
      </c>
      <c r="H40" s="36">
        <v>24</v>
      </c>
      <c r="I40" s="36" t="s">
        <v>835</v>
      </c>
      <c r="J40" s="154"/>
      <c r="K40" s="36">
        <v>12</v>
      </c>
      <c r="L40" s="158"/>
      <c r="M40" s="158"/>
      <c r="N40" s="158"/>
      <c r="O40" s="158"/>
      <c r="P40" s="159"/>
      <c r="Q40" s="106"/>
    </row>
    <row r="41" spans="1:17" ht="24" x14ac:dyDescent="0.2">
      <c r="A41" s="152"/>
      <c r="B41" s="152"/>
      <c r="C41" s="152"/>
      <c r="D41" s="152"/>
      <c r="E41" s="46" t="s">
        <v>69</v>
      </c>
      <c r="F41" s="41" t="s">
        <v>836</v>
      </c>
      <c r="G41" s="33" t="s">
        <v>826</v>
      </c>
      <c r="H41" s="36">
        <v>1</v>
      </c>
      <c r="I41" s="36" t="s">
        <v>757</v>
      </c>
      <c r="J41" s="155"/>
      <c r="K41" s="36">
        <v>1</v>
      </c>
      <c r="L41" s="160"/>
      <c r="M41" s="160"/>
      <c r="N41" s="160"/>
      <c r="O41" s="160"/>
      <c r="P41" s="161"/>
      <c r="Q41" s="106"/>
    </row>
    <row r="42" spans="1:17" ht="24" x14ac:dyDescent="0.2">
      <c r="A42" s="165"/>
      <c r="B42" s="165"/>
      <c r="C42" s="165"/>
      <c r="D42" s="165" t="s">
        <v>837</v>
      </c>
      <c r="E42" s="43">
        <v>1</v>
      </c>
      <c r="F42" s="57" t="s">
        <v>102</v>
      </c>
      <c r="G42" s="58" t="s">
        <v>95</v>
      </c>
      <c r="H42" s="61">
        <f>SUM(H43:H46)</f>
        <v>15</v>
      </c>
      <c r="I42" s="27" t="s">
        <v>96</v>
      </c>
      <c r="J42" s="27">
        <v>15</v>
      </c>
      <c r="K42" s="61">
        <f>SUM(K43:K46)</f>
        <v>15</v>
      </c>
      <c r="L42" s="31">
        <v>15</v>
      </c>
      <c r="M42" s="80">
        <f>+J42-L42</f>
        <v>0</v>
      </c>
      <c r="N42" s="62">
        <f>+K42/H42</f>
        <v>1</v>
      </c>
      <c r="O42" s="62">
        <f>+L42/J42</f>
        <v>1</v>
      </c>
      <c r="P42" s="62">
        <f>(N42+O42)/2</f>
        <v>1</v>
      </c>
      <c r="Q42" s="150"/>
    </row>
    <row r="43" spans="1:17" ht="15.75" x14ac:dyDescent="0.2">
      <c r="A43" s="166"/>
      <c r="B43" s="166"/>
      <c r="C43" s="166"/>
      <c r="D43" s="166"/>
      <c r="E43" s="45" t="s">
        <v>31</v>
      </c>
      <c r="F43" s="274" t="s">
        <v>97</v>
      </c>
      <c r="G43" s="34" t="s">
        <v>95</v>
      </c>
      <c r="H43" s="35">
        <f>+K43</f>
        <v>2</v>
      </c>
      <c r="I43" s="36" t="s">
        <v>100</v>
      </c>
      <c r="J43" s="153" t="s">
        <v>28</v>
      </c>
      <c r="K43" s="36">
        <v>2</v>
      </c>
      <c r="L43" s="156" t="s">
        <v>55</v>
      </c>
      <c r="M43" s="156"/>
      <c r="N43" s="156"/>
      <c r="O43" s="156"/>
      <c r="P43" s="157"/>
      <c r="Q43" s="150"/>
    </row>
    <row r="44" spans="1:17" ht="15.75" x14ac:dyDescent="0.2">
      <c r="A44" s="166"/>
      <c r="B44" s="166"/>
      <c r="C44" s="166"/>
      <c r="D44" s="166"/>
      <c r="E44" s="45" t="s">
        <v>26</v>
      </c>
      <c r="F44" s="274" t="s">
        <v>98</v>
      </c>
      <c r="G44" s="34" t="s">
        <v>95</v>
      </c>
      <c r="H44" s="35">
        <f>+K44</f>
        <v>13</v>
      </c>
      <c r="I44" s="36" t="s">
        <v>100</v>
      </c>
      <c r="J44" s="154"/>
      <c r="K44" s="36">
        <v>13</v>
      </c>
      <c r="L44" s="158"/>
      <c r="M44" s="158"/>
      <c r="N44" s="158"/>
      <c r="O44" s="158"/>
      <c r="P44" s="159"/>
      <c r="Q44" s="150"/>
    </row>
    <row r="45" spans="1:17" ht="15.75" x14ac:dyDescent="0.2">
      <c r="A45" s="166"/>
      <c r="B45" s="166"/>
      <c r="C45" s="166"/>
      <c r="D45" s="166"/>
      <c r="E45" s="45" t="s">
        <v>27</v>
      </c>
      <c r="G45" s="34"/>
      <c r="H45" s="35"/>
      <c r="I45" s="36"/>
      <c r="J45" s="154"/>
      <c r="K45" s="36"/>
      <c r="L45" s="158"/>
      <c r="M45" s="158"/>
      <c r="N45" s="158"/>
      <c r="O45" s="158"/>
      <c r="P45" s="159"/>
      <c r="Q45" s="150"/>
    </row>
    <row r="46" spans="1:17" ht="15.75" x14ac:dyDescent="0.2">
      <c r="A46" s="166"/>
      <c r="B46" s="166"/>
      <c r="C46" s="166"/>
      <c r="D46" s="166"/>
      <c r="E46" s="45" t="s">
        <v>51</v>
      </c>
      <c r="G46" s="34"/>
      <c r="H46" s="35"/>
      <c r="I46" s="36"/>
      <c r="J46" s="154"/>
      <c r="K46" s="36"/>
      <c r="L46" s="158"/>
      <c r="M46" s="158"/>
      <c r="N46" s="158"/>
      <c r="O46" s="158"/>
      <c r="P46" s="159"/>
      <c r="Q46" s="151"/>
    </row>
    <row r="47" spans="1:17" ht="31.5" x14ac:dyDescent="0.2">
      <c r="A47" s="171"/>
      <c r="B47" s="171"/>
      <c r="C47" s="171"/>
      <c r="D47" s="171"/>
      <c r="E47" s="43">
        <v>2</v>
      </c>
      <c r="F47" s="305" t="s">
        <v>838</v>
      </c>
      <c r="G47" s="26"/>
      <c r="H47" s="61">
        <f>SUM(H48:H52)</f>
        <v>925</v>
      </c>
      <c r="I47" s="30"/>
      <c r="J47" s="30">
        <f>+K47</f>
        <v>925</v>
      </c>
      <c r="K47" s="61">
        <f>SUM(K48:K52)</f>
        <v>925</v>
      </c>
      <c r="L47" s="37"/>
      <c r="M47" s="61">
        <f>+J47-L47</f>
        <v>925</v>
      </c>
      <c r="N47" s="62">
        <f>+K47/H47</f>
        <v>1</v>
      </c>
      <c r="O47" s="62">
        <f>+L47/J47</f>
        <v>0</v>
      </c>
      <c r="P47" s="62">
        <f>(N47+O47)/2</f>
        <v>0.5</v>
      </c>
      <c r="Q47" s="174" t="s">
        <v>839</v>
      </c>
    </row>
    <row r="48" spans="1:17" ht="25.5" x14ac:dyDescent="0.2">
      <c r="A48" s="172"/>
      <c r="B48" s="172"/>
      <c r="C48" s="172"/>
      <c r="D48" s="172"/>
      <c r="E48" s="45" t="s">
        <v>70</v>
      </c>
      <c r="F48" s="306" t="s">
        <v>840</v>
      </c>
      <c r="G48" s="33" t="s">
        <v>95</v>
      </c>
      <c r="H48" s="36">
        <f>+K48</f>
        <v>880</v>
      </c>
      <c r="I48" s="36" t="s">
        <v>100</v>
      </c>
      <c r="J48" s="153" t="s">
        <v>28</v>
      </c>
      <c r="K48" s="36">
        <f>(210+55+175)*2</f>
        <v>880</v>
      </c>
      <c r="L48" s="156" t="s">
        <v>55</v>
      </c>
      <c r="M48" s="156"/>
      <c r="N48" s="156"/>
      <c r="O48" s="156"/>
      <c r="P48" s="157"/>
      <c r="Q48" s="175"/>
    </row>
    <row r="49" spans="1:17" ht="15.75" x14ac:dyDescent="0.2">
      <c r="A49" s="172"/>
      <c r="B49" s="172"/>
      <c r="C49" s="172"/>
      <c r="D49" s="172"/>
      <c r="E49" s="45" t="s">
        <v>71</v>
      </c>
      <c r="F49" s="306" t="s">
        <v>841</v>
      </c>
      <c r="G49" s="33" t="s">
        <v>842</v>
      </c>
      <c r="H49" s="36">
        <f t="shared" ref="H49:H50" si="0">+K49</f>
        <v>25</v>
      </c>
      <c r="I49" s="36" t="s">
        <v>100</v>
      </c>
      <c r="J49" s="154"/>
      <c r="K49" s="36">
        <v>25</v>
      </c>
      <c r="L49" s="158"/>
      <c r="M49" s="158"/>
      <c r="N49" s="158"/>
      <c r="O49" s="158"/>
      <c r="P49" s="159"/>
      <c r="Q49" s="175"/>
    </row>
    <row r="50" spans="1:17" ht="15.75" x14ac:dyDescent="0.2">
      <c r="A50" s="172"/>
      <c r="B50" s="172"/>
      <c r="C50" s="172"/>
      <c r="D50" s="172"/>
      <c r="E50" s="45" t="s">
        <v>72</v>
      </c>
      <c r="F50" s="306" t="s">
        <v>843</v>
      </c>
      <c r="G50" s="33" t="s">
        <v>842</v>
      </c>
      <c r="H50" s="36">
        <f t="shared" si="0"/>
        <v>20</v>
      </c>
      <c r="I50" s="36" t="s">
        <v>100</v>
      </c>
      <c r="J50" s="154"/>
      <c r="K50" s="36">
        <f>15+5</f>
        <v>20</v>
      </c>
      <c r="L50" s="158"/>
      <c r="M50" s="158"/>
      <c r="N50" s="158"/>
      <c r="O50" s="158"/>
      <c r="P50" s="159"/>
      <c r="Q50" s="175"/>
    </row>
    <row r="51" spans="1:17" ht="15.75" x14ac:dyDescent="0.2">
      <c r="A51" s="172"/>
      <c r="B51" s="172"/>
      <c r="C51" s="172"/>
      <c r="D51" s="172"/>
      <c r="E51" s="45" t="s">
        <v>73</v>
      </c>
      <c r="F51" s="307"/>
      <c r="G51" s="33"/>
      <c r="H51" s="36"/>
      <c r="I51" s="36"/>
      <c r="J51" s="154"/>
      <c r="K51" s="36"/>
      <c r="L51" s="158"/>
      <c r="M51" s="158"/>
      <c r="N51" s="158"/>
      <c r="O51" s="158"/>
      <c r="P51" s="159"/>
      <c r="Q51" s="175"/>
    </row>
    <row r="52" spans="1:17" ht="15.75" x14ac:dyDescent="0.2">
      <c r="A52" s="173"/>
      <c r="B52" s="173"/>
      <c r="C52" s="173"/>
      <c r="D52" s="173"/>
      <c r="E52" s="45" t="s">
        <v>74</v>
      </c>
      <c r="F52" s="307"/>
      <c r="G52" s="33"/>
      <c r="H52" s="36"/>
      <c r="I52" s="36"/>
      <c r="J52" s="155"/>
      <c r="K52" s="36"/>
      <c r="L52" s="160"/>
      <c r="M52" s="160"/>
      <c r="N52" s="160"/>
      <c r="O52" s="160"/>
      <c r="P52" s="161"/>
      <c r="Q52" s="176"/>
    </row>
    <row r="53" spans="1:17" ht="47.25" x14ac:dyDescent="0.2">
      <c r="A53" s="165"/>
      <c r="B53" s="165"/>
      <c r="C53" s="165"/>
      <c r="D53" s="165"/>
      <c r="E53" s="43">
        <v>3</v>
      </c>
      <c r="F53" s="305" t="s">
        <v>844</v>
      </c>
      <c r="G53" s="26"/>
      <c r="H53" s="61">
        <f>SUM(H54:H58)</f>
        <v>513</v>
      </c>
      <c r="I53" s="30"/>
      <c r="J53" s="30">
        <f>67+163</f>
        <v>230</v>
      </c>
      <c r="K53" s="61">
        <f>SUM(K54:K58)</f>
        <v>229</v>
      </c>
      <c r="L53" s="37">
        <f>70+37</f>
        <v>107</v>
      </c>
      <c r="M53" s="61">
        <f>+J53-L53</f>
        <v>123</v>
      </c>
      <c r="N53" s="62">
        <f>+K53/H53</f>
        <v>0.44639376218323584</v>
      </c>
      <c r="O53" s="62">
        <f>+L53/J53</f>
        <v>0.4652173913043478</v>
      </c>
      <c r="P53" s="62">
        <f>(N53+O53)/2</f>
        <v>0.45580557674379185</v>
      </c>
      <c r="Q53" s="168" t="s">
        <v>845</v>
      </c>
    </row>
    <row r="54" spans="1:17" ht="15.75" x14ac:dyDescent="0.2">
      <c r="A54" s="166"/>
      <c r="B54" s="166"/>
      <c r="C54" s="166"/>
      <c r="D54" s="166"/>
      <c r="E54" s="45" t="s">
        <v>54</v>
      </c>
      <c r="F54" s="308" t="s">
        <v>846</v>
      </c>
      <c r="G54" s="309" t="s">
        <v>699</v>
      </c>
      <c r="H54" s="36">
        <f>+K54+17</f>
        <v>43</v>
      </c>
      <c r="I54" s="36" t="s">
        <v>847</v>
      </c>
      <c r="J54" s="153" t="s">
        <v>28</v>
      </c>
      <c r="K54" s="36">
        <v>26</v>
      </c>
      <c r="L54" s="156" t="s">
        <v>55</v>
      </c>
      <c r="M54" s="156"/>
      <c r="N54" s="156"/>
      <c r="O54" s="156"/>
      <c r="P54" s="157"/>
      <c r="Q54" s="169"/>
    </row>
    <row r="55" spans="1:17" ht="51" x14ac:dyDescent="0.2">
      <c r="A55" s="166"/>
      <c r="B55" s="166"/>
      <c r="C55" s="166"/>
      <c r="D55" s="166"/>
      <c r="E55" s="310" t="s">
        <v>50</v>
      </c>
      <c r="F55" s="311" t="s">
        <v>848</v>
      </c>
      <c r="G55" s="312" t="s">
        <v>699</v>
      </c>
      <c r="H55" s="313">
        <f>+K55+15</f>
        <v>30</v>
      </c>
      <c r="I55" s="36" t="s">
        <v>847</v>
      </c>
      <c r="J55" s="154"/>
      <c r="K55" s="36">
        <v>15</v>
      </c>
      <c r="L55" s="158"/>
      <c r="M55" s="158"/>
      <c r="N55" s="158"/>
      <c r="O55" s="158"/>
      <c r="P55" s="159"/>
      <c r="Q55" s="169"/>
    </row>
    <row r="56" spans="1:17" ht="89.25" x14ac:dyDescent="0.2">
      <c r="A56" s="166"/>
      <c r="B56" s="166"/>
      <c r="C56" s="166"/>
      <c r="D56" s="166"/>
      <c r="E56" s="310" t="s">
        <v>49</v>
      </c>
      <c r="F56" s="314" t="s">
        <v>849</v>
      </c>
      <c r="G56" s="315"/>
      <c r="H56" s="313">
        <v>180</v>
      </c>
      <c r="I56" s="36" t="s">
        <v>847</v>
      </c>
      <c r="J56" s="154"/>
      <c r="K56" s="36">
        <f>+K54*3</f>
        <v>78</v>
      </c>
      <c r="L56" s="158"/>
      <c r="M56" s="158"/>
      <c r="N56" s="158"/>
      <c r="O56" s="158"/>
      <c r="P56" s="159"/>
      <c r="Q56" s="169"/>
    </row>
    <row r="57" spans="1:17" ht="38.25" x14ac:dyDescent="0.2">
      <c r="A57" s="166"/>
      <c r="B57" s="166"/>
      <c r="C57" s="166"/>
      <c r="D57" s="166"/>
      <c r="E57" s="310" t="s">
        <v>47</v>
      </c>
      <c r="F57" s="314" t="s">
        <v>850</v>
      </c>
      <c r="G57" s="315"/>
      <c r="H57" s="313">
        <v>150</v>
      </c>
      <c r="I57" s="36" t="s">
        <v>847</v>
      </c>
      <c r="J57" s="154"/>
      <c r="K57" s="36">
        <v>70</v>
      </c>
      <c r="L57" s="158"/>
      <c r="M57" s="158"/>
      <c r="N57" s="158"/>
      <c r="O57" s="158"/>
      <c r="P57" s="159"/>
      <c r="Q57" s="169"/>
    </row>
    <row r="58" spans="1:17" ht="38.25" x14ac:dyDescent="0.2">
      <c r="A58" s="167"/>
      <c r="B58" s="167"/>
      <c r="C58" s="167"/>
      <c r="D58" s="167"/>
      <c r="E58" s="310" t="s">
        <v>48</v>
      </c>
      <c r="F58" s="314" t="s">
        <v>851</v>
      </c>
      <c r="G58" s="315"/>
      <c r="H58" s="313">
        <v>110</v>
      </c>
      <c r="I58" s="36" t="s">
        <v>847</v>
      </c>
      <c r="J58" s="155"/>
      <c r="K58" s="36">
        <v>40</v>
      </c>
      <c r="L58" s="160"/>
      <c r="M58" s="160"/>
      <c r="N58" s="160"/>
      <c r="O58" s="160"/>
      <c r="P58" s="161"/>
      <c r="Q58" s="170"/>
    </row>
    <row r="59" spans="1:17" ht="25.5" x14ac:dyDescent="0.2">
      <c r="A59" s="102"/>
      <c r="B59" s="102"/>
      <c r="C59" s="102"/>
      <c r="D59" s="102"/>
      <c r="E59" s="310" t="s">
        <v>480</v>
      </c>
      <c r="F59" s="314" t="s">
        <v>852</v>
      </c>
      <c r="G59" s="315"/>
      <c r="H59" s="313">
        <v>10</v>
      </c>
      <c r="I59" s="36" t="s">
        <v>853</v>
      </c>
      <c r="J59" s="97"/>
      <c r="K59" s="36">
        <v>4</v>
      </c>
      <c r="L59" s="100"/>
      <c r="M59" s="100"/>
      <c r="N59" s="100"/>
      <c r="O59" s="100"/>
      <c r="P59" s="101"/>
      <c r="Q59" s="103"/>
    </row>
    <row r="60" spans="1:17" ht="25.5" x14ac:dyDescent="0.2">
      <c r="A60" s="102"/>
      <c r="B60" s="102"/>
      <c r="C60" s="102"/>
      <c r="D60" s="102"/>
      <c r="E60" s="310" t="s">
        <v>483</v>
      </c>
      <c r="F60" s="314" t="s">
        <v>854</v>
      </c>
      <c r="G60" s="312" t="s">
        <v>855</v>
      </c>
      <c r="H60" s="313">
        <v>5</v>
      </c>
      <c r="I60" s="36" t="s">
        <v>143</v>
      </c>
      <c r="J60" s="97"/>
      <c r="K60" s="36">
        <v>2</v>
      </c>
      <c r="L60" s="100"/>
      <c r="M60" s="100"/>
      <c r="N60" s="100"/>
      <c r="O60" s="100"/>
      <c r="P60" s="101"/>
      <c r="Q60" s="103"/>
    </row>
    <row r="61" spans="1:17" ht="31.5" x14ac:dyDescent="0.2">
      <c r="A61" s="152"/>
      <c r="B61" s="152"/>
      <c r="C61" s="152"/>
      <c r="D61" s="152"/>
      <c r="E61" s="43">
        <v>4</v>
      </c>
      <c r="F61" s="316" t="s">
        <v>856</v>
      </c>
      <c r="G61" s="59"/>
      <c r="H61" s="61">
        <f>SUM(H62:H66)</f>
        <v>1348</v>
      </c>
      <c r="I61" s="30"/>
      <c r="J61" s="30">
        <f>+K61</f>
        <v>1348</v>
      </c>
      <c r="K61" s="61">
        <f>SUM(K62:K66)</f>
        <v>1348</v>
      </c>
      <c r="L61" s="38"/>
      <c r="M61" s="61">
        <f>+J61-L61</f>
        <v>1348</v>
      </c>
      <c r="N61" s="62">
        <f>+K61/H61</f>
        <v>1</v>
      </c>
      <c r="O61" s="62">
        <f>+L61/J61</f>
        <v>0</v>
      </c>
      <c r="P61" s="62">
        <f>(N61+O61)/2</f>
        <v>0.5</v>
      </c>
      <c r="Q61" s="39"/>
    </row>
    <row r="62" spans="1:17" ht="38.25" x14ac:dyDescent="0.2">
      <c r="A62" s="152"/>
      <c r="B62" s="152"/>
      <c r="C62" s="152"/>
      <c r="D62" s="152"/>
      <c r="E62" s="310" t="s">
        <v>80</v>
      </c>
      <c r="F62" s="317" t="s">
        <v>857</v>
      </c>
      <c r="G62" s="318" t="s">
        <v>95</v>
      </c>
      <c r="H62" s="36">
        <f>+K62</f>
        <v>610</v>
      </c>
      <c r="I62" s="36" t="s">
        <v>858</v>
      </c>
      <c r="J62" s="116" t="s">
        <v>28</v>
      </c>
      <c r="K62" s="40">
        <v>610</v>
      </c>
      <c r="L62" s="116" t="s">
        <v>55</v>
      </c>
      <c r="M62" s="116"/>
      <c r="N62" s="116"/>
      <c r="O62" s="116"/>
      <c r="P62" s="116"/>
      <c r="Q62" s="162"/>
    </row>
    <row r="63" spans="1:17" ht="38.25" x14ac:dyDescent="0.2">
      <c r="A63" s="152"/>
      <c r="B63" s="152"/>
      <c r="C63" s="152"/>
      <c r="D63" s="152"/>
      <c r="E63" s="310" t="s">
        <v>57</v>
      </c>
      <c r="F63" s="317" t="s">
        <v>859</v>
      </c>
      <c r="G63" s="318" t="s">
        <v>95</v>
      </c>
      <c r="H63" s="36">
        <f t="shared" ref="H63:H66" si="1">+K63</f>
        <v>610</v>
      </c>
      <c r="I63" s="36" t="s">
        <v>858</v>
      </c>
      <c r="J63" s="116"/>
      <c r="K63" s="40">
        <v>610</v>
      </c>
      <c r="L63" s="116"/>
      <c r="M63" s="116"/>
      <c r="N63" s="116"/>
      <c r="O63" s="116"/>
      <c r="P63" s="116"/>
      <c r="Q63" s="162"/>
    </row>
    <row r="64" spans="1:17" ht="25.5" x14ac:dyDescent="0.2">
      <c r="A64" s="152"/>
      <c r="B64" s="152"/>
      <c r="C64" s="152"/>
      <c r="D64" s="152"/>
      <c r="E64" s="310" t="s">
        <v>58</v>
      </c>
      <c r="F64" s="317" t="s">
        <v>860</v>
      </c>
      <c r="G64" s="318"/>
      <c r="H64" s="36">
        <f t="shared" si="1"/>
        <v>10</v>
      </c>
      <c r="I64" s="36" t="s">
        <v>858</v>
      </c>
      <c r="J64" s="116"/>
      <c r="K64" s="40">
        <v>10</v>
      </c>
      <c r="L64" s="116"/>
      <c r="M64" s="116"/>
      <c r="N64" s="116"/>
      <c r="O64" s="116"/>
      <c r="P64" s="116"/>
      <c r="Q64" s="162"/>
    </row>
    <row r="65" spans="1:17" ht="25.5" x14ac:dyDescent="0.2">
      <c r="A65" s="152"/>
      <c r="B65" s="152"/>
      <c r="C65" s="152"/>
      <c r="D65" s="152"/>
      <c r="E65" s="310" t="s">
        <v>60</v>
      </c>
      <c r="F65" s="317" t="s">
        <v>861</v>
      </c>
      <c r="G65" s="318"/>
      <c r="H65" s="36">
        <f t="shared" si="1"/>
        <v>55</v>
      </c>
      <c r="I65" s="36" t="s">
        <v>862</v>
      </c>
      <c r="J65" s="116"/>
      <c r="K65" s="40">
        <v>55</v>
      </c>
      <c r="L65" s="116"/>
      <c r="M65" s="116"/>
      <c r="N65" s="116"/>
      <c r="O65" s="116"/>
      <c r="P65" s="116"/>
      <c r="Q65" s="162"/>
    </row>
    <row r="66" spans="1:17" ht="25.5" x14ac:dyDescent="0.2">
      <c r="A66" s="152"/>
      <c r="B66" s="152"/>
      <c r="C66" s="152"/>
      <c r="D66" s="152"/>
      <c r="E66" s="310" t="s">
        <v>61</v>
      </c>
      <c r="F66" s="317" t="s">
        <v>863</v>
      </c>
      <c r="G66" s="318"/>
      <c r="H66" s="36">
        <f t="shared" si="1"/>
        <v>63</v>
      </c>
      <c r="I66" s="36" t="s">
        <v>862</v>
      </c>
      <c r="J66" s="116"/>
      <c r="K66" s="40">
        <v>63</v>
      </c>
      <c r="L66" s="116"/>
      <c r="M66" s="116"/>
      <c r="N66" s="116"/>
      <c r="O66" s="116"/>
      <c r="P66" s="116"/>
      <c r="Q66" s="162"/>
    </row>
    <row r="67" spans="1:17" ht="47.25" x14ac:dyDescent="0.2">
      <c r="A67" s="152"/>
      <c r="B67" s="152"/>
      <c r="C67" s="152"/>
      <c r="D67" s="152"/>
      <c r="E67" s="43">
        <v>5</v>
      </c>
      <c r="F67" s="319" t="s">
        <v>864</v>
      </c>
      <c r="G67" s="26"/>
      <c r="H67" s="61">
        <f>SUM(H68:H71)</f>
        <v>205</v>
      </c>
      <c r="I67" s="30"/>
      <c r="J67" s="30">
        <f>+K67</f>
        <v>205</v>
      </c>
      <c r="K67" s="61">
        <f>SUM(K68:K71)</f>
        <v>205</v>
      </c>
      <c r="L67" s="38"/>
      <c r="M67" s="61">
        <f>+J67-L67</f>
        <v>205</v>
      </c>
      <c r="N67" s="62">
        <f>+K67/H67</f>
        <v>1</v>
      </c>
      <c r="O67" s="62">
        <f>+L67/J67</f>
        <v>0</v>
      </c>
      <c r="P67" s="62">
        <f>(N67+O67)/2</f>
        <v>0.5</v>
      </c>
      <c r="Q67" s="39"/>
    </row>
    <row r="68" spans="1:17" ht="25.5" x14ac:dyDescent="0.2">
      <c r="A68" s="152"/>
      <c r="B68" s="152"/>
      <c r="C68" s="152"/>
      <c r="D68" s="152"/>
      <c r="E68" s="46" t="s">
        <v>62</v>
      </c>
      <c r="F68" s="306" t="s">
        <v>865</v>
      </c>
      <c r="G68" s="33" t="s">
        <v>842</v>
      </c>
      <c r="H68" s="36">
        <f>+K68</f>
        <v>7</v>
      </c>
      <c r="I68" s="36" t="s">
        <v>866</v>
      </c>
      <c r="J68" s="116" t="s">
        <v>28</v>
      </c>
      <c r="K68" s="36">
        <v>7</v>
      </c>
      <c r="L68" s="116" t="s">
        <v>55</v>
      </c>
      <c r="M68" s="116"/>
      <c r="N68" s="116"/>
      <c r="O68" s="116"/>
      <c r="P68" s="116"/>
      <c r="Q68" s="163"/>
    </row>
    <row r="69" spans="1:17" ht="38.25" x14ac:dyDescent="0.2">
      <c r="A69" s="152"/>
      <c r="B69" s="152"/>
      <c r="C69" s="152"/>
      <c r="D69" s="152"/>
      <c r="E69" s="46" t="s">
        <v>63</v>
      </c>
      <c r="F69" s="306" t="s">
        <v>867</v>
      </c>
      <c r="G69" s="33" t="s">
        <v>842</v>
      </c>
      <c r="H69" s="36">
        <f t="shared" ref="H69:H70" si="2">+K69</f>
        <v>113</v>
      </c>
      <c r="I69" s="36" t="s">
        <v>868</v>
      </c>
      <c r="J69" s="116"/>
      <c r="K69" s="245">
        <f>70+43</f>
        <v>113</v>
      </c>
      <c r="L69" s="116"/>
      <c r="M69" s="116"/>
      <c r="N69" s="116"/>
      <c r="O69" s="116"/>
      <c r="P69" s="116"/>
      <c r="Q69" s="164"/>
    </row>
    <row r="70" spans="1:17" ht="25.5" x14ac:dyDescent="0.2">
      <c r="A70" s="152"/>
      <c r="B70" s="152"/>
      <c r="C70" s="152"/>
      <c r="D70" s="152"/>
      <c r="E70" s="46" t="s">
        <v>64</v>
      </c>
      <c r="F70" s="306" t="s">
        <v>869</v>
      </c>
      <c r="G70" s="33" t="s">
        <v>842</v>
      </c>
      <c r="H70" s="36">
        <f t="shared" si="2"/>
        <v>85</v>
      </c>
      <c r="I70" s="36" t="s">
        <v>868</v>
      </c>
      <c r="J70" s="116"/>
      <c r="K70" s="245">
        <f>60+25</f>
        <v>85</v>
      </c>
      <c r="L70" s="116"/>
      <c r="M70" s="116"/>
      <c r="N70" s="116"/>
      <c r="O70" s="116"/>
      <c r="P70" s="116"/>
      <c r="Q70" s="164"/>
    </row>
    <row r="71" spans="1:17" ht="15.75" x14ac:dyDescent="0.2">
      <c r="A71" s="152"/>
      <c r="B71" s="152"/>
      <c r="C71" s="152"/>
      <c r="D71" s="152"/>
      <c r="E71" s="46" t="s">
        <v>65</v>
      </c>
      <c r="F71" s="307"/>
      <c r="G71" s="33"/>
      <c r="H71" s="36"/>
      <c r="I71" s="36"/>
      <c r="J71" s="116"/>
      <c r="K71" s="36"/>
      <c r="L71" s="116"/>
      <c r="M71" s="116"/>
      <c r="N71" s="116"/>
      <c r="O71" s="116"/>
      <c r="P71" s="116"/>
      <c r="Q71" s="164"/>
    </row>
    <row r="72" spans="1:17" ht="15.75" x14ac:dyDescent="0.2">
      <c r="A72" s="152"/>
      <c r="B72" s="152"/>
      <c r="C72" s="152"/>
      <c r="D72" s="152"/>
      <c r="E72" s="43">
        <v>6</v>
      </c>
      <c r="F72" s="305" t="s">
        <v>870</v>
      </c>
      <c r="G72" s="26"/>
      <c r="H72" s="61">
        <f>SUM(H73:H76)</f>
        <v>5535</v>
      </c>
      <c r="I72" s="30"/>
      <c r="J72" s="30">
        <f>+K72</f>
        <v>5535</v>
      </c>
      <c r="K72" s="61">
        <f>SUM(K73:K76)</f>
        <v>5535</v>
      </c>
      <c r="L72" s="38"/>
      <c r="M72" s="61">
        <f>+J72-L72</f>
        <v>5535</v>
      </c>
      <c r="N72" s="62">
        <f>+K72/H72</f>
        <v>1</v>
      </c>
      <c r="O72" s="62">
        <f>+L72/J72</f>
        <v>0</v>
      </c>
      <c r="P72" s="62">
        <f>(N72+O72)/2</f>
        <v>0.5</v>
      </c>
      <c r="Q72" s="39"/>
    </row>
    <row r="73" spans="1:17" ht="38.25" x14ac:dyDescent="0.2">
      <c r="A73" s="152"/>
      <c r="B73" s="152"/>
      <c r="C73" s="152"/>
      <c r="D73" s="152"/>
      <c r="E73" s="46" t="s">
        <v>66</v>
      </c>
      <c r="F73" s="306" t="s">
        <v>871</v>
      </c>
      <c r="G73" s="33"/>
      <c r="H73" s="36">
        <f>+K73</f>
        <v>5500</v>
      </c>
      <c r="I73" s="36" t="s">
        <v>868</v>
      </c>
      <c r="J73" s="153" t="s">
        <v>55</v>
      </c>
      <c r="K73" s="36">
        <v>5500</v>
      </c>
      <c r="L73" s="156" t="s">
        <v>55</v>
      </c>
      <c r="M73" s="156"/>
      <c r="N73" s="156"/>
      <c r="O73" s="156"/>
      <c r="P73" s="157"/>
      <c r="Q73" s="106"/>
    </row>
    <row r="74" spans="1:17" ht="51" x14ac:dyDescent="0.2">
      <c r="A74" s="152"/>
      <c r="B74" s="152"/>
      <c r="C74" s="152"/>
      <c r="D74" s="152"/>
      <c r="E74" s="46" t="s">
        <v>67</v>
      </c>
      <c r="F74" s="306" t="s">
        <v>872</v>
      </c>
      <c r="G74" s="33"/>
      <c r="H74" s="36">
        <f>+K74</f>
        <v>35</v>
      </c>
      <c r="I74" s="36" t="s">
        <v>868</v>
      </c>
      <c r="J74" s="154"/>
      <c r="K74" s="36">
        <f>15+20</f>
        <v>35</v>
      </c>
      <c r="L74" s="158"/>
      <c r="M74" s="158"/>
      <c r="N74" s="158"/>
      <c r="O74" s="158"/>
      <c r="P74" s="159"/>
      <c r="Q74" s="106"/>
    </row>
    <row r="75" spans="1:17" ht="15.75" x14ac:dyDescent="0.2">
      <c r="A75" s="152"/>
      <c r="B75" s="152"/>
      <c r="C75" s="152"/>
      <c r="D75" s="152"/>
      <c r="E75" s="46" t="s">
        <v>68</v>
      </c>
      <c r="F75" s="307"/>
      <c r="G75" s="33"/>
      <c r="H75" s="36"/>
      <c r="I75" s="36"/>
      <c r="J75" s="154"/>
      <c r="K75" s="36"/>
      <c r="L75" s="158"/>
      <c r="M75" s="158"/>
      <c r="N75" s="158"/>
      <c r="O75" s="158"/>
      <c r="P75" s="159"/>
      <c r="Q75" s="106"/>
    </row>
    <row r="76" spans="1:17" ht="15.75" x14ac:dyDescent="0.2">
      <c r="A76" s="152"/>
      <c r="B76" s="152"/>
      <c r="C76" s="152"/>
      <c r="D76" s="165"/>
      <c r="E76" s="320" t="s">
        <v>69</v>
      </c>
      <c r="F76" s="307"/>
      <c r="G76" s="309"/>
      <c r="H76" s="321"/>
      <c r="I76" s="321"/>
      <c r="J76" s="154"/>
      <c r="K76" s="321"/>
      <c r="L76" s="158"/>
      <c r="M76" s="158"/>
      <c r="N76" s="158"/>
      <c r="O76" s="158"/>
      <c r="P76" s="159"/>
      <c r="Q76" s="322"/>
    </row>
    <row r="77" spans="1:17" ht="47.25" x14ac:dyDescent="0.2">
      <c r="D77" s="315"/>
      <c r="E77" s="323">
        <v>7</v>
      </c>
      <c r="F77" s="324" t="s">
        <v>873</v>
      </c>
      <c r="G77" s="315"/>
      <c r="H77" s="61">
        <f>SUM(H78:H81)</f>
        <v>32</v>
      </c>
      <c r="I77" s="315"/>
      <c r="J77" s="315"/>
      <c r="K77" s="61">
        <f>SUM(K78:K81)</f>
        <v>32</v>
      </c>
      <c r="L77" s="315"/>
      <c r="M77" s="315"/>
      <c r="N77" s="315"/>
      <c r="O77" s="315"/>
      <c r="P77" s="315"/>
      <c r="Q77" s="315"/>
    </row>
    <row r="78" spans="1:17" ht="38.25" x14ac:dyDescent="0.2">
      <c r="D78" s="315"/>
      <c r="E78" s="325" t="s">
        <v>160</v>
      </c>
      <c r="F78" s="314" t="s">
        <v>874</v>
      </c>
      <c r="G78" s="315"/>
      <c r="H78" s="315">
        <f>+K78</f>
        <v>15</v>
      </c>
      <c r="I78" s="314" t="s">
        <v>875</v>
      </c>
      <c r="J78" s="315"/>
      <c r="K78" s="315">
        <v>15</v>
      </c>
      <c r="L78" s="315"/>
      <c r="M78" s="315"/>
      <c r="N78" s="315"/>
      <c r="O78" s="315"/>
      <c r="P78" s="315"/>
      <c r="Q78" s="315"/>
    </row>
    <row r="79" spans="1:17" ht="38.25" x14ac:dyDescent="0.2">
      <c r="D79" s="315"/>
      <c r="E79" s="325" t="s">
        <v>161</v>
      </c>
      <c r="F79" s="314" t="s">
        <v>876</v>
      </c>
      <c r="G79" s="315"/>
      <c r="H79" s="315">
        <f t="shared" ref="H79:H80" si="3">+K79</f>
        <v>10</v>
      </c>
      <c r="I79" s="326" t="s">
        <v>875</v>
      </c>
      <c r="J79" s="315"/>
      <c r="K79" s="315">
        <v>10</v>
      </c>
      <c r="L79" s="315"/>
      <c r="M79" s="315"/>
      <c r="N79" s="315"/>
      <c r="O79" s="315"/>
      <c r="P79" s="315"/>
      <c r="Q79" s="315"/>
    </row>
    <row r="80" spans="1:17" ht="38.25" x14ac:dyDescent="0.2">
      <c r="D80" s="315"/>
      <c r="E80" s="325" t="s">
        <v>162</v>
      </c>
      <c r="F80" s="314" t="s">
        <v>877</v>
      </c>
      <c r="G80" s="315"/>
      <c r="H80" s="315">
        <f t="shared" si="3"/>
        <v>7</v>
      </c>
      <c r="I80" s="314" t="s">
        <v>875</v>
      </c>
      <c r="J80" s="315"/>
      <c r="K80" s="315">
        <v>7</v>
      </c>
      <c r="L80" s="315"/>
      <c r="M80" s="315"/>
      <c r="N80" s="315"/>
      <c r="O80" s="315"/>
      <c r="P80" s="315"/>
      <c r="Q80" s="315"/>
    </row>
    <row r="81" spans="4:17" ht="15.75" x14ac:dyDescent="0.2">
      <c r="D81" s="315"/>
      <c r="E81" s="325" t="s">
        <v>163</v>
      </c>
      <c r="F81" s="327"/>
      <c r="G81" s="315"/>
      <c r="H81" s="315"/>
      <c r="I81" s="314"/>
      <c r="J81" s="315"/>
      <c r="K81" s="315"/>
      <c r="L81" s="315"/>
      <c r="M81" s="315"/>
      <c r="N81" s="315"/>
      <c r="O81" s="315"/>
      <c r="P81" s="315"/>
      <c r="Q81" s="315"/>
    </row>
    <row r="82" spans="4:17" ht="15.75" x14ac:dyDescent="0.2">
      <c r="E82" s="323" t="s">
        <v>878</v>
      </c>
      <c r="F82" s="324" t="s">
        <v>879</v>
      </c>
      <c r="G82" s="315"/>
      <c r="H82" s="61">
        <f>SUM(H83:H86)</f>
        <v>15542</v>
      </c>
      <c r="I82" s="315"/>
      <c r="J82" s="315"/>
      <c r="K82" s="61">
        <f>SUM(K83:K86)</f>
        <v>15542</v>
      </c>
      <c r="L82" s="315"/>
      <c r="M82" s="315"/>
      <c r="N82" s="315"/>
      <c r="O82" s="315"/>
      <c r="P82" s="315"/>
      <c r="Q82" s="315"/>
    </row>
    <row r="83" spans="4:17" ht="89.25" x14ac:dyDescent="0.2">
      <c r="E83" s="325" t="s">
        <v>165</v>
      </c>
      <c r="F83" s="314" t="s">
        <v>880</v>
      </c>
      <c r="G83" s="315"/>
      <c r="H83" s="315">
        <f>+K83</f>
        <v>7500</v>
      </c>
      <c r="I83" s="326" t="s">
        <v>881</v>
      </c>
      <c r="J83" s="315"/>
      <c r="K83" s="315">
        <v>7500</v>
      </c>
      <c r="L83" s="315"/>
      <c r="M83" s="315"/>
      <c r="N83" s="315"/>
      <c r="O83" s="315"/>
      <c r="P83" s="315"/>
      <c r="Q83" s="315"/>
    </row>
    <row r="84" spans="4:17" ht="63.75" x14ac:dyDescent="0.2">
      <c r="E84" s="325" t="s">
        <v>166</v>
      </c>
      <c r="F84" s="314" t="s">
        <v>882</v>
      </c>
      <c r="G84" s="315"/>
      <c r="H84" s="315">
        <f>+H83</f>
        <v>7500</v>
      </c>
      <c r="I84" s="326" t="s">
        <v>881</v>
      </c>
      <c r="J84" s="315"/>
      <c r="K84" s="315">
        <f>+K83</f>
        <v>7500</v>
      </c>
      <c r="L84" s="315"/>
      <c r="M84" s="315"/>
      <c r="N84" s="315"/>
      <c r="O84" s="315"/>
      <c r="P84" s="315"/>
      <c r="Q84" s="315"/>
    </row>
    <row r="85" spans="4:17" ht="51" x14ac:dyDescent="0.2">
      <c r="E85" s="325" t="s">
        <v>167</v>
      </c>
      <c r="F85" s="314" t="s">
        <v>883</v>
      </c>
      <c r="G85" s="315"/>
      <c r="H85" s="315">
        <f t="shared" ref="H85:H89" si="4">+K85</f>
        <v>500</v>
      </c>
      <c r="I85" s="326" t="s">
        <v>884</v>
      </c>
      <c r="J85" s="315"/>
      <c r="K85" s="315">
        <v>500</v>
      </c>
      <c r="L85" s="315"/>
      <c r="M85" s="315"/>
      <c r="N85" s="315"/>
      <c r="O85" s="315"/>
      <c r="P85" s="315"/>
      <c r="Q85" s="315"/>
    </row>
    <row r="86" spans="4:17" ht="51" x14ac:dyDescent="0.2">
      <c r="E86" s="325" t="s">
        <v>168</v>
      </c>
      <c r="F86" s="314" t="s">
        <v>885</v>
      </c>
      <c r="G86" s="315"/>
      <c r="H86" s="315">
        <f t="shared" si="4"/>
        <v>42</v>
      </c>
      <c r="I86" s="326" t="s">
        <v>881</v>
      </c>
      <c r="J86" s="315"/>
      <c r="K86" s="315">
        <f>18+24</f>
        <v>42</v>
      </c>
      <c r="L86" s="315"/>
      <c r="M86" s="315"/>
      <c r="N86" s="315"/>
      <c r="O86" s="315"/>
      <c r="P86" s="315"/>
      <c r="Q86" s="315"/>
    </row>
    <row r="87" spans="4:17" ht="31.5" x14ac:dyDescent="0.2">
      <c r="E87" s="323" t="s">
        <v>886</v>
      </c>
      <c r="F87" s="324" t="s">
        <v>887</v>
      </c>
      <c r="G87" s="315"/>
      <c r="H87" s="61">
        <f>SUM(H88:H91)</f>
        <v>36</v>
      </c>
      <c r="I87" s="315"/>
      <c r="J87" s="315"/>
      <c r="K87" s="61">
        <f>SUM(K88:K91)</f>
        <v>36</v>
      </c>
      <c r="L87" s="315"/>
      <c r="M87" s="315"/>
      <c r="N87" s="315"/>
      <c r="O87" s="315"/>
      <c r="P87" s="315"/>
      <c r="Q87" s="315"/>
    </row>
    <row r="88" spans="4:17" ht="38.25" x14ac:dyDescent="0.2">
      <c r="E88" s="325" t="s">
        <v>170</v>
      </c>
      <c r="F88" s="314" t="s">
        <v>888</v>
      </c>
      <c r="G88" s="315"/>
      <c r="H88" s="315">
        <f t="shared" si="4"/>
        <v>2</v>
      </c>
      <c r="I88" s="326" t="s">
        <v>143</v>
      </c>
      <c r="J88" s="315"/>
      <c r="K88" s="315">
        <v>2</v>
      </c>
      <c r="L88" s="315"/>
      <c r="M88" s="315"/>
      <c r="N88" s="315"/>
      <c r="O88" s="315"/>
      <c r="P88" s="315"/>
      <c r="Q88" s="315"/>
    </row>
    <row r="89" spans="4:17" ht="51" x14ac:dyDescent="0.2">
      <c r="E89" s="325" t="s">
        <v>171</v>
      </c>
      <c r="F89" s="314" t="s">
        <v>889</v>
      </c>
      <c r="G89" s="315"/>
      <c r="H89" s="315">
        <f t="shared" si="4"/>
        <v>34</v>
      </c>
      <c r="I89" s="326" t="s">
        <v>143</v>
      </c>
      <c r="J89" s="315"/>
      <c r="K89" s="315">
        <v>34</v>
      </c>
      <c r="L89" s="315"/>
      <c r="M89" s="315"/>
      <c r="N89" s="315"/>
      <c r="O89" s="315"/>
      <c r="P89" s="315"/>
      <c r="Q89" s="315"/>
    </row>
    <row r="90" spans="4:17" ht="15.75" x14ac:dyDescent="0.2">
      <c r="E90" s="325" t="s">
        <v>172</v>
      </c>
      <c r="F90" s="327"/>
      <c r="G90" s="315"/>
      <c r="H90" s="315"/>
      <c r="I90" s="315"/>
      <c r="J90" s="315"/>
      <c r="K90" s="315"/>
      <c r="L90" s="315"/>
      <c r="M90" s="315"/>
      <c r="N90" s="315"/>
      <c r="O90" s="315"/>
      <c r="P90" s="315"/>
      <c r="Q90" s="315"/>
    </row>
    <row r="91" spans="4:17" ht="15.75" x14ac:dyDescent="0.2">
      <c r="E91" s="325"/>
      <c r="F91" s="327"/>
      <c r="G91" s="315"/>
      <c r="H91" s="85"/>
      <c r="I91" s="315"/>
      <c r="J91" s="315"/>
      <c r="K91" s="315"/>
      <c r="L91" s="315"/>
      <c r="M91" s="315"/>
      <c r="N91" s="315"/>
      <c r="O91" s="315"/>
      <c r="P91" s="315"/>
      <c r="Q91" s="315"/>
    </row>
    <row r="92" spans="4:17" ht="110.25" x14ac:dyDescent="0.2">
      <c r="E92" s="323">
        <v>10</v>
      </c>
      <c r="F92" s="324" t="s">
        <v>890</v>
      </c>
      <c r="G92" s="315"/>
      <c r="H92" s="61">
        <f>SUM(H93:H96)</f>
        <v>42</v>
      </c>
      <c r="I92" s="315"/>
      <c r="J92" s="315"/>
      <c r="K92" s="61">
        <f>SUM(K93:K96)</f>
        <v>108</v>
      </c>
      <c r="L92" s="315"/>
      <c r="M92" s="315"/>
      <c r="N92" s="315"/>
      <c r="O92" s="315"/>
      <c r="P92" s="315"/>
      <c r="Q92" s="315"/>
    </row>
    <row r="93" spans="4:17" ht="38.25" x14ac:dyDescent="0.2">
      <c r="E93" s="325" t="s">
        <v>175</v>
      </c>
      <c r="F93" s="314" t="s">
        <v>891</v>
      </c>
      <c r="G93" s="326" t="s">
        <v>842</v>
      </c>
      <c r="H93" s="315">
        <f>+J93</f>
        <v>3</v>
      </c>
      <c r="I93" s="326" t="s">
        <v>892</v>
      </c>
      <c r="J93" s="315">
        <f>+L93</f>
        <v>3</v>
      </c>
      <c r="K93" s="315">
        <f>+L93</f>
        <v>3</v>
      </c>
      <c r="L93" s="315">
        <v>3</v>
      </c>
      <c r="M93" s="315"/>
      <c r="N93" s="315"/>
      <c r="O93" s="315"/>
      <c r="P93" s="315"/>
      <c r="Q93" s="315"/>
    </row>
    <row r="94" spans="4:17" ht="51" x14ac:dyDescent="0.2">
      <c r="E94" s="325" t="s">
        <v>176</v>
      </c>
      <c r="F94" s="314" t="s">
        <v>893</v>
      </c>
      <c r="G94" s="326" t="s">
        <v>842</v>
      </c>
      <c r="H94" s="315">
        <f t="shared" ref="H94:H95" si="5">+J94</f>
        <v>2</v>
      </c>
      <c r="I94" s="326" t="s">
        <v>892</v>
      </c>
      <c r="J94" s="315">
        <f>+L94</f>
        <v>2</v>
      </c>
      <c r="K94" s="315">
        <f t="shared" ref="K94:K95" si="6">+L94</f>
        <v>2</v>
      </c>
      <c r="L94" s="315">
        <v>2</v>
      </c>
      <c r="M94" s="315"/>
      <c r="N94" s="315"/>
      <c r="O94" s="315"/>
      <c r="P94" s="315"/>
      <c r="Q94" s="315"/>
    </row>
    <row r="95" spans="4:17" ht="51" x14ac:dyDescent="0.2">
      <c r="E95" s="325" t="s">
        <v>177</v>
      </c>
      <c r="F95" s="314" t="s">
        <v>894</v>
      </c>
      <c r="G95" s="326" t="s">
        <v>842</v>
      </c>
      <c r="H95" s="315">
        <f t="shared" si="5"/>
        <v>4</v>
      </c>
      <c r="I95" s="326" t="s">
        <v>892</v>
      </c>
      <c r="J95" s="315">
        <f>+L95</f>
        <v>4</v>
      </c>
      <c r="K95" s="315">
        <f t="shared" si="6"/>
        <v>4</v>
      </c>
      <c r="L95" s="315">
        <v>4</v>
      </c>
      <c r="M95" s="315"/>
      <c r="N95" s="315"/>
      <c r="O95" s="315"/>
      <c r="P95" s="315"/>
      <c r="Q95" s="315"/>
    </row>
    <row r="96" spans="4:17" ht="25.5" x14ac:dyDescent="0.2">
      <c r="E96" s="325" t="s">
        <v>178</v>
      </c>
      <c r="F96" s="314" t="s">
        <v>895</v>
      </c>
      <c r="G96" s="326" t="s">
        <v>842</v>
      </c>
      <c r="H96" s="315">
        <f>+J96</f>
        <v>33</v>
      </c>
      <c r="I96" s="326" t="s">
        <v>896</v>
      </c>
      <c r="J96" s="328">
        <v>33</v>
      </c>
      <c r="K96" s="328">
        <f>+J96*3</f>
        <v>99</v>
      </c>
      <c r="L96" s="328">
        <v>33</v>
      </c>
      <c r="M96" s="315"/>
      <c r="N96" s="315"/>
      <c r="O96" s="315"/>
      <c r="P96" s="315"/>
      <c r="Q96" s="315"/>
    </row>
  </sheetData>
  <mergeCells count="109">
    <mergeCell ref="A72:A76"/>
    <mergeCell ref="B72:B76"/>
    <mergeCell ref="C72:C76"/>
    <mergeCell ref="D72:D76"/>
    <mergeCell ref="J73:J76"/>
    <mergeCell ref="L73:P76"/>
    <mergeCell ref="Q62:Q66"/>
    <mergeCell ref="A67:A71"/>
    <mergeCell ref="B67:B71"/>
    <mergeCell ref="C67:C71"/>
    <mergeCell ref="D67:D71"/>
    <mergeCell ref="J68:J71"/>
    <mergeCell ref="L68:P71"/>
    <mergeCell ref="Q68:Q71"/>
    <mergeCell ref="A61:A66"/>
    <mergeCell ref="B61:B66"/>
    <mergeCell ref="C61:C66"/>
    <mergeCell ref="D61:D66"/>
    <mergeCell ref="J62:J66"/>
    <mergeCell ref="L62:P66"/>
    <mergeCell ref="A53:A58"/>
    <mergeCell ref="B53:B58"/>
    <mergeCell ref="C53:C58"/>
    <mergeCell ref="D53:D58"/>
    <mergeCell ref="Q53:Q58"/>
    <mergeCell ref="J54:J58"/>
    <mergeCell ref="L54:P58"/>
    <mergeCell ref="A47:A52"/>
    <mergeCell ref="B47:B52"/>
    <mergeCell ref="C47:C52"/>
    <mergeCell ref="D47:D52"/>
    <mergeCell ref="Q47:Q52"/>
    <mergeCell ref="J48:J52"/>
    <mergeCell ref="L48:P52"/>
    <mergeCell ref="Q42:Q46"/>
    <mergeCell ref="A42:A46"/>
    <mergeCell ref="B42:B46"/>
    <mergeCell ref="C42:C46"/>
    <mergeCell ref="D42:D46"/>
    <mergeCell ref="J43:J46"/>
    <mergeCell ref="L43:P46"/>
    <mergeCell ref="A37:A41"/>
    <mergeCell ref="B37:B41"/>
    <mergeCell ref="C37:C41"/>
    <mergeCell ref="D37:D41"/>
    <mergeCell ref="J38:J41"/>
    <mergeCell ref="L38:P41"/>
    <mergeCell ref="Q31:Q32"/>
    <mergeCell ref="A33:A36"/>
    <mergeCell ref="B33:B36"/>
    <mergeCell ref="C33:C36"/>
    <mergeCell ref="D33:D36"/>
    <mergeCell ref="J34:J36"/>
    <mergeCell ref="L34:P36"/>
    <mergeCell ref="Q34:Q36"/>
    <mergeCell ref="A30:A32"/>
    <mergeCell ref="B30:B32"/>
    <mergeCell ref="C30:C32"/>
    <mergeCell ref="D30:D32"/>
    <mergeCell ref="J31:J32"/>
    <mergeCell ref="L31:P32"/>
    <mergeCell ref="Q20:Q24"/>
    <mergeCell ref="J21:J24"/>
    <mergeCell ref="L21:P24"/>
    <mergeCell ref="A25:A29"/>
    <mergeCell ref="B25:B29"/>
    <mergeCell ref="C25:C29"/>
    <mergeCell ref="D25:D29"/>
    <mergeCell ref="Q25:Q29"/>
    <mergeCell ref="J26:J29"/>
    <mergeCell ref="L26:P29"/>
    <mergeCell ref="J15:J19"/>
    <mergeCell ref="L15:P19"/>
    <mergeCell ref="A20:A24"/>
    <mergeCell ref="B20:B24"/>
    <mergeCell ref="C20:C24"/>
    <mergeCell ref="D20:D24"/>
    <mergeCell ref="N11:N12"/>
    <mergeCell ref="O11:O12"/>
    <mergeCell ref="P11:P12"/>
    <mergeCell ref="A13:D13"/>
    <mergeCell ref="E13:F13"/>
    <mergeCell ref="Q13:Q19"/>
    <mergeCell ref="A14:A19"/>
    <mergeCell ref="B14:B19"/>
    <mergeCell ref="C14:C19"/>
    <mergeCell ref="D14:D19"/>
    <mergeCell ref="H11:H12"/>
    <mergeCell ref="I11:I12"/>
    <mergeCell ref="J11:J12"/>
    <mergeCell ref="K11:K12"/>
    <mergeCell ref="L11:L12"/>
    <mergeCell ref="M11:M12"/>
    <mergeCell ref="B11:B12"/>
    <mergeCell ref="C11:C12"/>
    <mergeCell ref="D11:D12"/>
    <mergeCell ref="E11:E12"/>
    <mergeCell ref="F11:F12"/>
    <mergeCell ref="G11:G12"/>
    <mergeCell ref="A1:C7"/>
    <mergeCell ref="D1:Q2"/>
    <mergeCell ref="D3:Q4"/>
    <mergeCell ref="D5:Q6"/>
    <mergeCell ref="A9:C10"/>
    <mergeCell ref="D9:J10"/>
    <mergeCell ref="K9:L10"/>
    <mergeCell ref="M9:P10"/>
    <mergeCell ref="Q9:Q12"/>
    <mergeCell ref="A11:A12"/>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84"/>
  <sheetViews>
    <sheetView zoomScale="75" zoomScaleNormal="75" workbookViewId="0">
      <selection activeCell="F16" sqref="F16"/>
    </sheetView>
  </sheetViews>
  <sheetFormatPr baseColWidth="10" defaultRowHeight="12.75" x14ac:dyDescent="0.2"/>
  <cols>
    <col min="1" max="1" width="17" customWidth="1"/>
    <col min="2" max="2" width="19.28515625" customWidth="1"/>
    <col min="3" max="3" width="22.28515625" customWidth="1"/>
    <col min="4" max="4" width="23.28515625" customWidth="1"/>
    <col min="5" max="5" width="8.140625" bestFit="1" customWidth="1"/>
    <col min="6" max="6" width="34.28515625" customWidth="1"/>
    <col min="9" max="9" width="21.5703125" customWidth="1"/>
    <col min="11" max="11" width="19.85546875" customWidth="1"/>
    <col min="12" max="12" width="27" customWidth="1"/>
    <col min="14" max="14" width="21.28515625" customWidth="1"/>
    <col min="15" max="15" width="21.140625" customWidth="1"/>
    <col min="16" max="16" width="26.140625" customWidth="1"/>
    <col min="24" max="24" width="68.42578125" customWidth="1"/>
  </cols>
  <sheetData>
    <row r="1" spans="1:24" x14ac:dyDescent="0.2">
      <c r="A1" s="124"/>
      <c r="B1" s="124"/>
      <c r="C1" s="124"/>
      <c r="D1" s="122" t="s">
        <v>43</v>
      </c>
      <c r="E1" s="122"/>
      <c r="F1" s="122"/>
      <c r="G1" s="122"/>
      <c r="H1" s="122"/>
      <c r="I1" s="122"/>
      <c r="J1" s="122"/>
      <c r="K1" s="122"/>
      <c r="L1" s="122"/>
      <c r="M1" s="122"/>
      <c r="N1" s="122"/>
      <c r="O1" s="122"/>
      <c r="P1" s="122"/>
      <c r="Q1" s="122"/>
      <c r="R1" s="122"/>
      <c r="S1" s="122"/>
      <c r="T1" s="122"/>
      <c r="U1" s="122"/>
      <c r="V1" s="122"/>
      <c r="W1" s="122"/>
      <c r="X1" s="122"/>
    </row>
    <row r="2" spans="1:24" x14ac:dyDescent="0.2">
      <c r="A2" s="124"/>
      <c r="B2" s="124"/>
      <c r="C2" s="124"/>
      <c r="D2" s="122"/>
      <c r="E2" s="122"/>
      <c r="F2" s="122"/>
      <c r="G2" s="122"/>
      <c r="H2" s="122"/>
      <c r="I2" s="122"/>
      <c r="J2" s="122"/>
      <c r="K2" s="122"/>
      <c r="L2" s="122"/>
      <c r="M2" s="122"/>
      <c r="N2" s="122"/>
      <c r="O2" s="122"/>
      <c r="P2" s="122"/>
      <c r="Q2" s="122"/>
      <c r="R2" s="122"/>
      <c r="S2" s="122"/>
      <c r="T2" s="122"/>
      <c r="U2" s="122"/>
      <c r="V2" s="122"/>
      <c r="W2" s="122"/>
      <c r="X2" s="122"/>
    </row>
    <row r="3" spans="1:24" x14ac:dyDescent="0.2">
      <c r="A3" s="124"/>
      <c r="B3" s="124"/>
      <c r="C3" s="124"/>
      <c r="D3" s="123" t="s">
        <v>159</v>
      </c>
      <c r="E3" s="123"/>
      <c r="F3" s="123"/>
      <c r="G3" s="123"/>
      <c r="H3" s="123"/>
      <c r="I3" s="123"/>
      <c r="J3" s="123"/>
      <c r="K3" s="123"/>
      <c r="L3" s="123"/>
      <c r="M3" s="123"/>
      <c r="N3" s="123"/>
      <c r="O3" s="123"/>
      <c r="P3" s="123"/>
      <c r="Q3" s="123"/>
      <c r="R3" s="123"/>
      <c r="S3" s="123"/>
      <c r="T3" s="123"/>
      <c r="U3" s="123"/>
      <c r="V3" s="123"/>
      <c r="W3" s="123"/>
      <c r="X3" s="123"/>
    </row>
    <row r="4" spans="1:24" x14ac:dyDescent="0.2">
      <c r="A4" s="124"/>
      <c r="B4" s="124"/>
      <c r="C4" s="124"/>
      <c r="D4" s="123"/>
      <c r="E4" s="123"/>
      <c r="F4" s="123"/>
      <c r="G4" s="123"/>
      <c r="H4" s="123"/>
      <c r="I4" s="123"/>
      <c r="J4" s="123"/>
      <c r="K4" s="123"/>
      <c r="L4" s="123"/>
      <c r="M4" s="123"/>
      <c r="N4" s="123"/>
      <c r="O4" s="123"/>
      <c r="P4" s="123"/>
      <c r="Q4" s="123"/>
      <c r="R4" s="123"/>
      <c r="S4" s="123"/>
      <c r="T4" s="123"/>
      <c r="U4" s="123"/>
      <c r="V4" s="123"/>
      <c r="W4" s="123"/>
      <c r="X4" s="123"/>
    </row>
    <row r="5" spans="1:24" x14ac:dyDescent="0.2">
      <c r="A5" s="124"/>
      <c r="B5" s="124"/>
      <c r="C5" s="124"/>
      <c r="D5" s="126" t="s">
        <v>42</v>
      </c>
      <c r="E5" s="126"/>
      <c r="F5" s="126"/>
      <c r="G5" s="126"/>
      <c r="H5" s="126"/>
      <c r="I5" s="126"/>
      <c r="J5" s="126"/>
      <c r="K5" s="126"/>
      <c r="L5" s="126"/>
      <c r="M5" s="126"/>
      <c r="N5" s="126"/>
      <c r="O5" s="126"/>
      <c r="P5" s="126"/>
      <c r="Q5" s="126"/>
      <c r="R5" s="126"/>
      <c r="S5" s="126"/>
      <c r="T5" s="126"/>
      <c r="U5" s="126"/>
      <c r="V5" s="126"/>
      <c r="W5" s="126"/>
      <c r="X5" s="126"/>
    </row>
    <row r="6" spans="1:24" x14ac:dyDescent="0.2">
      <c r="A6" s="124"/>
      <c r="B6" s="124"/>
      <c r="C6" s="124"/>
      <c r="D6" s="126"/>
      <c r="E6" s="126"/>
      <c r="F6" s="126"/>
      <c r="G6" s="126"/>
      <c r="H6" s="126"/>
      <c r="I6" s="126"/>
      <c r="J6" s="126"/>
      <c r="K6" s="126"/>
      <c r="L6" s="126"/>
      <c r="M6" s="126"/>
      <c r="N6" s="126"/>
      <c r="O6" s="126"/>
      <c r="P6" s="126"/>
      <c r="Q6" s="126"/>
      <c r="R6" s="126"/>
      <c r="S6" s="126"/>
      <c r="T6" s="126"/>
      <c r="U6" s="126"/>
      <c r="V6" s="126"/>
      <c r="W6" s="126"/>
      <c r="X6" s="126"/>
    </row>
    <row r="7" spans="1:24" ht="13.5" thickBot="1" x14ac:dyDescent="0.25">
      <c r="A7" s="125"/>
      <c r="B7" s="125"/>
      <c r="C7" s="125"/>
      <c r="D7" s="49"/>
      <c r="E7" s="49"/>
      <c r="F7" s="49"/>
      <c r="G7" s="49"/>
      <c r="H7" s="49"/>
      <c r="I7" s="49"/>
      <c r="J7" s="49"/>
      <c r="K7" s="49"/>
      <c r="L7" s="49"/>
      <c r="M7" s="49"/>
      <c r="N7" s="49"/>
      <c r="O7" s="49"/>
      <c r="P7" s="49"/>
      <c r="Q7" s="49"/>
      <c r="R7" s="49"/>
      <c r="S7" s="49"/>
      <c r="T7" s="49"/>
      <c r="U7" s="49"/>
      <c r="V7" s="49"/>
      <c r="W7" s="49"/>
      <c r="X7" s="49"/>
    </row>
    <row r="8" spans="1:24" ht="13.5" thickTop="1" x14ac:dyDescent="0.2">
      <c r="A8" s="51"/>
      <c r="B8" s="51"/>
      <c r="C8" s="51"/>
      <c r="D8" s="52"/>
      <c r="E8" s="50"/>
      <c r="F8" s="50"/>
      <c r="G8" s="50"/>
      <c r="H8" s="50"/>
      <c r="I8" s="50"/>
      <c r="J8" s="50"/>
      <c r="K8" s="50"/>
      <c r="L8" s="50"/>
      <c r="M8" s="50"/>
      <c r="N8" s="50"/>
      <c r="O8" s="50"/>
      <c r="P8" s="50"/>
      <c r="Q8" s="50"/>
      <c r="R8" s="50"/>
      <c r="S8" s="50"/>
      <c r="T8" s="50"/>
      <c r="U8" s="50"/>
      <c r="V8" s="50"/>
      <c r="W8" s="50"/>
      <c r="X8" s="50"/>
    </row>
    <row r="9" spans="1:24" x14ac:dyDescent="0.2">
      <c r="A9" s="127" t="s">
        <v>77</v>
      </c>
      <c r="B9" s="127"/>
      <c r="C9" s="127"/>
      <c r="D9" s="128" t="s">
        <v>89</v>
      </c>
      <c r="E9" s="129"/>
      <c r="F9" s="129"/>
      <c r="G9" s="129"/>
      <c r="H9" s="129"/>
      <c r="I9" s="129"/>
      <c r="J9" s="129"/>
      <c r="K9" s="129"/>
      <c r="L9" s="129"/>
      <c r="M9" s="130" t="s">
        <v>93</v>
      </c>
      <c r="N9" s="130"/>
      <c r="O9" s="130"/>
      <c r="P9" s="130"/>
      <c r="Q9" s="130"/>
      <c r="R9" s="130"/>
      <c r="S9" s="130"/>
      <c r="T9" s="107" t="s">
        <v>78</v>
      </c>
      <c r="U9" s="108"/>
      <c r="V9" s="108"/>
      <c r="W9" s="109"/>
      <c r="X9" s="139" t="s">
        <v>135</v>
      </c>
    </row>
    <row r="10" spans="1:24" x14ac:dyDescent="0.2">
      <c r="A10" s="127"/>
      <c r="B10" s="127"/>
      <c r="C10" s="127"/>
      <c r="D10" s="129"/>
      <c r="E10" s="129"/>
      <c r="F10" s="129"/>
      <c r="G10" s="129"/>
      <c r="H10" s="129"/>
      <c r="I10" s="129"/>
      <c r="J10" s="129"/>
      <c r="K10" s="129"/>
      <c r="L10" s="129"/>
      <c r="M10" s="130"/>
      <c r="N10" s="130"/>
      <c r="O10" s="130"/>
      <c r="P10" s="130"/>
      <c r="Q10" s="130"/>
      <c r="R10" s="130"/>
      <c r="S10" s="130"/>
      <c r="T10" s="110"/>
      <c r="U10" s="111"/>
      <c r="V10" s="111"/>
      <c r="W10" s="112"/>
      <c r="X10" s="139"/>
    </row>
    <row r="11" spans="1:24" x14ac:dyDescent="0.2">
      <c r="A11" s="137" t="s">
        <v>35</v>
      </c>
      <c r="B11" s="136" t="s">
        <v>36</v>
      </c>
      <c r="C11" s="136" t="s">
        <v>29</v>
      </c>
      <c r="D11" s="117" t="s">
        <v>41</v>
      </c>
      <c r="E11" s="117" t="s">
        <v>0</v>
      </c>
      <c r="F11" s="117" t="s">
        <v>4</v>
      </c>
      <c r="G11" s="117" t="s">
        <v>11</v>
      </c>
      <c r="H11" s="117" t="s">
        <v>126</v>
      </c>
      <c r="I11" s="117" t="s">
        <v>107</v>
      </c>
      <c r="J11" s="117" t="s">
        <v>108</v>
      </c>
      <c r="K11" s="117" t="s">
        <v>397</v>
      </c>
      <c r="L11" s="117" t="s">
        <v>23</v>
      </c>
      <c r="M11" s="118" t="s">
        <v>109</v>
      </c>
      <c r="N11" s="118" t="s">
        <v>24</v>
      </c>
      <c r="O11" s="118" t="s">
        <v>25</v>
      </c>
      <c r="P11" s="118" t="s">
        <v>120</v>
      </c>
      <c r="Q11" s="118" t="s">
        <v>110</v>
      </c>
      <c r="R11" s="118" t="s">
        <v>34</v>
      </c>
      <c r="S11" s="118"/>
      <c r="T11" s="119" t="s">
        <v>111</v>
      </c>
      <c r="U11" s="119" t="s">
        <v>112</v>
      </c>
      <c r="V11" s="138" t="s">
        <v>129</v>
      </c>
      <c r="W11" s="138" t="s">
        <v>30</v>
      </c>
      <c r="X11" s="139"/>
    </row>
    <row r="12" spans="1:24" ht="24" x14ac:dyDescent="0.2">
      <c r="A12" s="137"/>
      <c r="B12" s="136"/>
      <c r="C12" s="136"/>
      <c r="D12" s="117"/>
      <c r="E12" s="117"/>
      <c r="F12" s="117"/>
      <c r="G12" s="117"/>
      <c r="H12" s="117"/>
      <c r="I12" s="117"/>
      <c r="J12" s="117"/>
      <c r="K12" s="117"/>
      <c r="L12" s="117"/>
      <c r="M12" s="118"/>
      <c r="N12" s="118"/>
      <c r="O12" s="118"/>
      <c r="P12" s="118"/>
      <c r="Q12" s="118"/>
      <c r="R12" s="94" t="s">
        <v>32</v>
      </c>
      <c r="S12" s="94" t="s">
        <v>33</v>
      </c>
      <c r="T12" s="119"/>
      <c r="U12" s="119"/>
      <c r="V12" s="138"/>
      <c r="W12" s="138"/>
      <c r="X12" s="139"/>
    </row>
    <row r="13" spans="1:24" ht="18" x14ac:dyDescent="0.25">
      <c r="A13" s="140" t="s">
        <v>149</v>
      </c>
      <c r="B13" s="140"/>
      <c r="C13" s="140"/>
      <c r="D13" s="140"/>
      <c r="E13" s="134" t="s">
        <v>76</v>
      </c>
      <c r="F13" s="135"/>
      <c r="G13" s="329"/>
      <c r="H13" s="330">
        <f>+H14+H17+H29</f>
        <v>171</v>
      </c>
      <c r="I13" s="331"/>
      <c r="J13" s="64"/>
      <c r="K13" s="197">
        <f>K14+K17+K29+K40+K43+K52+K54+K56+K58+K60+K81+K83</f>
        <v>28051000000</v>
      </c>
      <c r="L13" s="197">
        <f>+L14+L17+L29</f>
        <v>4421739307</v>
      </c>
      <c r="M13" s="61">
        <f>+M14+M17+M29</f>
        <v>0</v>
      </c>
      <c r="N13" s="67">
        <f>+N14+N17+N29</f>
        <v>8965619190</v>
      </c>
      <c r="O13" s="67">
        <f>+O14+O17+O29</f>
        <v>3769097028</v>
      </c>
      <c r="P13" s="66" t="s">
        <v>5</v>
      </c>
      <c r="Q13" s="68"/>
      <c r="R13" s="69"/>
      <c r="S13" s="69"/>
      <c r="T13" s="61">
        <f>+J13-Q13</f>
        <v>0</v>
      </c>
      <c r="U13" s="61">
        <f>+(U14+U17+U29+U40+U43+U52)/6</f>
        <v>0</v>
      </c>
      <c r="V13" s="61">
        <f>+(V14+V17+V29+V40+V43+V52)/6</f>
        <v>0</v>
      </c>
      <c r="W13" s="61">
        <f>+(W14+W17+W29+W40+W43+W52)/6</f>
        <v>0.1407385025068785</v>
      </c>
      <c r="X13" s="332" t="s">
        <v>897</v>
      </c>
    </row>
    <row r="14" spans="1:24" ht="75" x14ac:dyDescent="0.2">
      <c r="A14" s="333" t="s">
        <v>898</v>
      </c>
      <c r="B14" s="333" t="s">
        <v>899</v>
      </c>
      <c r="C14" s="333" t="s">
        <v>900</v>
      </c>
      <c r="D14" s="333" t="s">
        <v>901</v>
      </c>
      <c r="E14" s="334">
        <v>1</v>
      </c>
      <c r="F14" s="335" t="s">
        <v>902</v>
      </c>
      <c r="G14" s="335"/>
      <c r="H14" s="330">
        <f>SUM(H15:H16)</f>
        <v>32</v>
      </c>
      <c r="I14" s="334" t="s">
        <v>514</v>
      </c>
      <c r="J14" s="334">
        <f>H14</f>
        <v>32</v>
      </c>
      <c r="K14" s="336">
        <v>10617349470</v>
      </c>
      <c r="L14" s="336">
        <v>4421739307</v>
      </c>
      <c r="M14" s="61">
        <f>SUM(M15:M16)</f>
        <v>0</v>
      </c>
      <c r="N14" s="336">
        <v>8965619190</v>
      </c>
      <c r="O14" s="336">
        <v>3769097028</v>
      </c>
      <c r="P14" s="337" t="s">
        <v>903</v>
      </c>
      <c r="Q14" s="338"/>
      <c r="R14" s="339">
        <v>43831</v>
      </c>
      <c r="S14" s="339">
        <v>43861</v>
      </c>
      <c r="T14" s="61">
        <f>+J14-Q14</f>
        <v>32</v>
      </c>
      <c r="U14" s="62">
        <f>+M14/H14</f>
        <v>0</v>
      </c>
      <c r="V14" s="62">
        <f>+Q14/J14</f>
        <v>0</v>
      </c>
      <c r="W14" s="62">
        <f>+N14/K14</f>
        <v>0.84443101504127094</v>
      </c>
      <c r="X14" s="340"/>
    </row>
    <row r="15" spans="1:24" ht="57" x14ac:dyDescent="0.2">
      <c r="A15" s="341"/>
      <c r="B15" s="341"/>
      <c r="C15" s="341"/>
      <c r="D15" s="342"/>
      <c r="E15" s="343" t="s">
        <v>31</v>
      </c>
      <c r="F15" s="344" t="s">
        <v>904</v>
      </c>
      <c r="G15" s="345" t="s">
        <v>465</v>
      </c>
      <c r="H15" s="346">
        <v>16</v>
      </c>
      <c r="I15" s="347" t="s">
        <v>905</v>
      </c>
      <c r="J15" s="116" t="s">
        <v>28</v>
      </c>
      <c r="K15" s="131"/>
      <c r="L15" s="131"/>
      <c r="M15" s="346">
        <v>0</v>
      </c>
      <c r="N15" s="116" t="s">
        <v>28</v>
      </c>
      <c r="O15" s="116"/>
      <c r="P15" s="116"/>
      <c r="Q15" s="116"/>
      <c r="R15" s="116"/>
      <c r="S15" s="116"/>
      <c r="T15" s="116"/>
      <c r="U15" s="116"/>
      <c r="V15" s="116"/>
      <c r="W15" s="116"/>
      <c r="X15" s="340"/>
    </row>
    <row r="16" spans="1:24" ht="42.75" x14ac:dyDescent="0.2">
      <c r="A16" s="341"/>
      <c r="B16" s="341"/>
      <c r="C16" s="341"/>
      <c r="D16" s="342"/>
      <c r="E16" s="343" t="s">
        <v>26</v>
      </c>
      <c r="F16" s="348" t="s">
        <v>906</v>
      </c>
      <c r="G16" s="345" t="s">
        <v>146</v>
      </c>
      <c r="H16" s="346">
        <v>16</v>
      </c>
      <c r="I16" s="347" t="s">
        <v>907</v>
      </c>
      <c r="J16" s="131"/>
      <c r="K16" s="131"/>
      <c r="L16" s="131"/>
      <c r="M16" s="346">
        <v>0</v>
      </c>
      <c r="N16" s="116"/>
      <c r="O16" s="116"/>
      <c r="P16" s="116"/>
      <c r="Q16" s="116"/>
      <c r="R16" s="116"/>
      <c r="S16" s="116"/>
      <c r="T16" s="116"/>
      <c r="U16" s="116"/>
      <c r="V16" s="116"/>
      <c r="W16" s="116"/>
      <c r="X16" s="340"/>
    </row>
    <row r="17" spans="1:24" ht="15" x14ac:dyDescent="0.2">
      <c r="A17" s="342" t="s">
        <v>898</v>
      </c>
      <c r="B17" s="342" t="s">
        <v>899</v>
      </c>
      <c r="C17" s="342" t="s">
        <v>900</v>
      </c>
      <c r="D17" s="342" t="s">
        <v>901</v>
      </c>
      <c r="E17" s="334">
        <v>2</v>
      </c>
      <c r="F17" s="335" t="s">
        <v>908</v>
      </c>
      <c r="G17" s="335"/>
      <c r="H17" s="330">
        <f>SUM(H18:H28)</f>
        <v>74</v>
      </c>
      <c r="I17" s="349"/>
      <c r="J17" s="334">
        <f>H17</f>
        <v>74</v>
      </c>
      <c r="K17" s="336">
        <v>3046586869</v>
      </c>
      <c r="L17" s="336">
        <v>0</v>
      </c>
      <c r="M17" s="61">
        <f>SUM(M18:M28)</f>
        <v>0</v>
      </c>
      <c r="N17" s="336">
        <v>0</v>
      </c>
      <c r="O17" s="336">
        <v>0</v>
      </c>
      <c r="P17" s="37"/>
      <c r="Q17" s="37"/>
      <c r="R17" s="37"/>
      <c r="S17" s="37"/>
      <c r="T17" s="61">
        <f>+J17-Q17</f>
        <v>74</v>
      </c>
      <c r="U17" s="62">
        <f>+M17/H17</f>
        <v>0</v>
      </c>
      <c r="V17" s="62">
        <f>+Q17/J17</f>
        <v>0</v>
      </c>
      <c r="W17" s="62">
        <f>+N17/K17</f>
        <v>0</v>
      </c>
      <c r="X17" s="332" t="s">
        <v>909</v>
      </c>
    </row>
    <row r="18" spans="1:24" ht="42.75" x14ac:dyDescent="0.2">
      <c r="A18" s="342"/>
      <c r="B18" s="342"/>
      <c r="C18" s="342"/>
      <c r="D18" s="342"/>
      <c r="E18" s="343" t="s">
        <v>70</v>
      </c>
      <c r="F18" s="348" t="s">
        <v>910</v>
      </c>
      <c r="G18" s="345" t="s">
        <v>146</v>
      </c>
      <c r="H18" s="346">
        <v>7</v>
      </c>
      <c r="I18" s="347" t="s">
        <v>907</v>
      </c>
      <c r="J18" s="116" t="s">
        <v>28</v>
      </c>
      <c r="K18" s="116"/>
      <c r="L18" s="116"/>
      <c r="M18" s="346">
        <v>0</v>
      </c>
      <c r="N18" s="116" t="s">
        <v>28</v>
      </c>
      <c r="O18" s="116"/>
      <c r="P18" s="116"/>
      <c r="Q18" s="116"/>
      <c r="R18" s="116"/>
      <c r="S18" s="116"/>
      <c r="T18" s="116"/>
      <c r="U18" s="116"/>
      <c r="V18" s="116"/>
      <c r="W18" s="116"/>
      <c r="X18" s="340"/>
    </row>
    <row r="19" spans="1:24" ht="42.75" x14ac:dyDescent="0.2">
      <c r="A19" s="342"/>
      <c r="B19" s="342"/>
      <c r="C19" s="342"/>
      <c r="D19" s="342"/>
      <c r="E19" s="343" t="s">
        <v>71</v>
      </c>
      <c r="F19" s="348" t="s">
        <v>911</v>
      </c>
      <c r="G19" s="345" t="s">
        <v>146</v>
      </c>
      <c r="H19" s="346">
        <v>10</v>
      </c>
      <c r="I19" s="347" t="s">
        <v>907</v>
      </c>
      <c r="J19" s="116"/>
      <c r="K19" s="116"/>
      <c r="L19" s="116"/>
      <c r="M19" s="346">
        <v>0</v>
      </c>
      <c r="N19" s="116"/>
      <c r="O19" s="116"/>
      <c r="P19" s="116"/>
      <c r="Q19" s="116"/>
      <c r="R19" s="116"/>
      <c r="S19" s="116"/>
      <c r="T19" s="116"/>
      <c r="U19" s="116"/>
      <c r="V19" s="116"/>
      <c r="W19" s="116"/>
      <c r="X19" s="340"/>
    </row>
    <row r="20" spans="1:24" ht="42.75" x14ac:dyDescent="0.2">
      <c r="A20" s="342"/>
      <c r="B20" s="342"/>
      <c r="C20" s="342"/>
      <c r="D20" s="342"/>
      <c r="E20" s="343" t="s">
        <v>912</v>
      </c>
      <c r="F20" s="348" t="s">
        <v>913</v>
      </c>
      <c r="G20" s="345" t="s">
        <v>146</v>
      </c>
      <c r="H20" s="346">
        <v>1</v>
      </c>
      <c r="I20" s="347" t="s">
        <v>907</v>
      </c>
      <c r="J20" s="116"/>
      <c r="K20" s="116"/>
      <c r="L20" s="116"/>
      <c r="M20" s="346">
        <v>0</v>
      </c>
      <c r="N20" s="116"/>
      <c r="O20" s="116"/>
      <c r="P20" s="116"/>
      <c r="Q20" s="116"/>
      <c r="R20" s="116"/>
      <c r="S20" s="116"/>
      <c r="T20" s="116"/>
      <c r="U20" s="116"/>
      <c r="V20" s="116"/>
      <c r="W20" s="116"/>
      <c r="X20" s="340"/>
    </row>
    <row r="21" spans="1:24" ht="42.75" x14ac:dyDescent="0.2">
      <c r="A21" s="342"/>
      <c r="B21" s="342"/>
      <c r="C21" s="342"/>
      <c r="D21" s="342"/>
      <c r="E21" s="343" t="s">
        <v>72</v>
      </c>
      <c r="F21" s="348" t="s">
        <v>914</v>
      </c>
      <c r="G21" s="345" t="s">
        <v>146</v>
      </c>
      <c r="H21" s="346">
        <v>3</v>
      </c>
      <c r="I21" s="347" t="s">
        <v>907</v>
      </c>
      <c r="J21" s="116"/>
      <c r="K21" s="116"/>
      <c r="L21" s="116"/>
      <c r="M21" s="346">
        <v>0</v>
      </c>
      <c r="N21" s="116"/>
      <c r="O21" s="116"/>
      <c r="P21" s="116"/>
      <c r="Q21" s="116"/>
      <c r="R21" s="116"/>
      <c r="S21" s="116"/>
      <c r="T21" s="116"/>
      <c r="U21" s="116"/>
      <c r="V21" s="116"/>
      <c r="W21" s="116"/>
      <c r="X21" s="340"/>
    </row>
    <row r="22" spans="1:24" ht="42.75" x14ac:dyDescent="0.2">
      <c r="A22" s="342"/>
      <c r="B22" s="342"/>
      <c r="C22" s="342"/>
      <c r="D22" s="342"/>
      <c r="E22" s="343" t="s">
        <v>73</v>
      </c>
      <c r="F22" s="348" t="s">
        <v>915</v>
      </c>
      <c r="G22" s="345" t="s">
        <v>146</v>
      </c>
      <c r="H22" s="346">
        <v>6</v>
      </c>
      <c r="I22" s="347" t="s">
        <v>907</v>
      </c>
      <c r="J22" s="116"/>
      <c r="K22" s="116"/>
      <c r="L22" s="116"/>
      <c r="M22" s="346">
        <v>0</v>
      </c>
      <c r="N22" s="116"/>
      <c r="O22" s="116"/>
      <c r="P22" s="116"/>
      <c r="Q22" s="116"/>
      <c r="R22" s="116"/>
      <c r="S22" s="116"/>
      <c r="T22" s="116"/>
      <c r="U22" s="116"/>
      <c r="V22" s="116"/>
      <c r="W22" s="116"/>
      <c r="X22" s="340"/>
    </row>
    <row r="23" spans="1:24" ht="42.75" x14ac:dyDescent="0.2">
      <c r="A23" s="342"/>
      <c r="B23" s="342"/>
      <c r="C23" s="342"/>
      <c r="D23" s="342"/>
      <c r="E23" s="343" t="s">
        <v>74</v>
      </c>
      <c r="F23" s="348" t="s">
        <v>916</v>
      </c>
      <c r="G23" s="345" t="s">
        <v>146</v>
      </c>
      <c r="H23" s="346">
        <v>7</v>
      </c>
      <c r="I23" s="347" t="s">
        <v>907</v>
      </c>
      <c r="J23" s="116"/>
      <c r="K23" s="116"/>
      <c r="L23" s="116"/>
      <c r="M23" s="346">
        <v>0</v>
      </c>
      <c r="N23" s="116"/>
      <c r="O23" s="116"/>
      <c r="P23" s="116"/>
      <c r="Q23" s="116"/>
      <c r="R23" s="116"/>
      <c r="S23" s="116"/>
      <c r="T23" s="116"/>
      <c r="U23" s="116"/>
      <c r="V23" s="116"/>
      <c r="W23" s="116"/>
      <c r="X23" s="340"/>
    </row>
    <row r="24" spans="1:24" ht="42.75" x14ac:dyDescent="0.2">
      <c r="A24" s="342"/>
      <c r="B24" s="342"/>
      <c r="C24" s="342"/>
      <c r="D24" s="342"/>
      <c r="E24" s="343" t="s">
        <v>460</v>
      </c>
      <c r="F24" s="348" t="s">
        <v>917</v>
      </c>
      <c r="G24" s="345" t="s">
        <v>146</v>
      </c>
      <c r="H24" s="346">
        <v>6</v>
      </c>
      <c r="I24" s="347" t="s">
        <v>907</v>
      </c>
      <c r="J24" s="116"/>
      <c r="K24" s="116"/>
      <c r="L24" s="116"/>
      <c r="M24" s="346">
        <v>0</v>
      </c>
      <c r="N24" s="116"/>
      <c r="O24" s="116"/>
      <c r="P24" s="116"/>
      <c r="Q24" s="116"/>
      <c r="R24" s="116"/>
      <c r="S24" s="116"/>
      <c r="T24" s="116"/>
      <c r="U24" s="116"/>
      <c r="V24" s="116"/>
      <c r="W24" s="116"/>
      <c r="X24" s="340"/>
    </row>
    <row r="25" spans="1:24" ht="42.75" x14ac:dyDescent="0.2">
      <c r="A25" s="342"/>
      <c r="B25" s="342"/>
      <c r="C25" s="342"/>
      <c r="D25" s="342"/>
      <c r="E25" s="343" t="s">
        <v>463</v>
      </c>
      <c r="F25" s="348" t="s">
        <v>918</v>
      </c>
      <c r="G25" s="345" t="s">
        <v>146</v>
      </c>
      <c r="H25" s="346">
        <v>4</v>
      </c>
      <c r="I25" s="347" t="s">
        <v>907</v>
      </c>
      <c r="J25" s="116"/>
      <c r="K25" s="116"/>
      <c r="L25" s="116"/>
      <c r="M25" s="346">
        <v>0</v>
      </c>
      <c r="N25" s="116"/>
      <c r="O25" s="116"/>
      <c r="P25" s="116"/>
      <c r="Q25" s="116"/>
      <c r="R25" s="116"/>
      <c r="S25" s="116"/>
      <c r="T25" s="116"/>
      <c r="U25" s="116"/>
      <c r="V25" s="116"/>
      <c r="W25" s="116"/>
      <c r="X25" s="340"/>
    </row>
    <row r="26" spans="1:24" ht="42.75" x14ac:dyDescent="0.2">
      <c r="A26" s="342"/>
      <c r="B26" s="342"/>
      <c r="C26" s="342"/>
      <c r="D26" s="342"/>
      <c r="E26" s="343" t="s">
        <v>467</v>
      </c>
      <c r="F26" s="348" t="s">
        <v>919</v>
      </c>
      <c r="G26" s="345" t="s">
        <v>146</v>
      </c>
      <c r="H26" s="346">
        <v>9</v>
      </c>
      <c r="I26" s="347" t="s">
        <v>907</v>
      </c>
      <c r="J26" s="116"/>
      <c r="K26" s="116"/>
      <c r="L26" s="116"/>
      <c r="M26" s="346">
        <v>0</v>
      </c>
      <c r="N26" s="116"/>
      <c r="O26" s="116"/>
      <c r="P26" s="116"/>
      <c r="Q26" s="116"/>
      <c r="R26" s="116"/>
      <c r="S26" s="116"/>
      <c r="T26" s="116"/>
      <c r="U26" s="116"/>
      <c r="V26" s="116"/>
      <c r="W26" s="116"/>
      <c r="X26" s="340"/>
    </row>
    <row r="27" spans="1:24" ht="42.75" x14ac:dyDescent="0.2">
      <c r="A27" s="342"/>
      <c r="B27" s="342"/>
      <c r="C27" s="342"/>
      <c r="D27" s="342"/>
      <c r="E27" s="343" t="s">
        <v>920</v>
      </c>
      <c r="F27" s="348" t="s">
        <v>921</v>
      </c>
      <c r="G27" s="345" t="s">
        <v>146</v>
      </c>
      <c r="H27" s="346">
        <v>15</v>
      </c>
      <c r="I27" s="347" t="s">
        <v>907</v>
      </c>
      <c r="J27" s="116"/>
      <c r="K27" s="116"/>
      <c r="L27" s="116"/>
      <c r="M27" s="346">
        <v>0</v>
      </c>
      <c r="N27" s="116"/>
      <c r="O27" s="116"/>
      <c r="P27" s="116"/>
      <c r="Q27" s="116"/>
      <c r="R27" s="116"/>
      <c r="S27" s="116"/>
      <c r="T27" s="116"/>
      <c r="U27" s="116"/>
      <c r="V27" s="116"/>
      <c r="W27" s="116"/>
      <c r="X27" s="340"/>
    </row>
    <row r="28" spans="1:24" ht="42.75" x14ac:dyDescent="0.2">
      <c r="A28" s="342"/>
      <c r="B28" s="342"/>
      <c r="C28" s="342"/>
      <c r="D28" s="342"/>
      <c r="E28" s="343" t="s">
        <v>922</v>
      </c>
      <c r="F28" s="348" t="s">
        <v>923</v>
      </c>
      <c r="G28" s="345" t="s">
        <v>146</v>
      </c>
      <c r="H28" s="346">
        <v>6</v>
      </c>
      <c r="I28" s="347" t="s">
        <v>907</v>
      </c>
      <c r="J28" s="116"/>
      <c r="K28" s="116"/>
      <c r="L28" s="116"/>
      <c r="M28" s="346">
        <v>0</v>
      </c>
      <c r="N28" s="116"/>
      <c r="O28" s="116"/>
      <c r="P28" s="116"/>
      <c r="Q28" s="116"/>
      <c r="R28" s="116"/>
      <c r="S28" s="116"/>
      <c r="T28" s="116"/>
      <c r="U28" s="116"/>
      <c r="V28" s="116"/>
      <c r="W28" s="116"/>
      <c r="X28" s="350"/>
    </row>
    <row r="29" spans="1:24" ht="30" x14ac:dyDescent="0.2">
      <c r="A29" s="333" t="s">
        <v>898</v>
      </c>
      <c r="B29" s="333" t="s">
        <v>899</v>
      </c>
      <c r="C29" s="333" t="s">
        <v>900</v>
      </c>
      <c r="D29" s="333" t="s">
        <v>901</v>
      </c>
      <c r="E29" s="334">
        <v>3</v>
      </c>
      <c r="F29" s="351" t="s">
        <v>924</v>
      </c>
      <c r="G29" s="335"/>
      <c r="H29" s="330">
        <f>SUM(H30:H39)</f>
        <v>65</v>
      </c>
      <c r="I29" s="349"/>
      <c r="J29" s="334">
        <f>H29</f>
        <v>65</v>
      </c>
      <c r="K29" s="336">
        <v>4340652000</v>
      </c>
      <c r="L29" s="336">
        <v>0</v>
      </c>
      <c r="M29" s="61">
        <f>SUM(M30:M39)</f>
        <v>0</v>
      </c>
      <c r="N29" s="336">
        <v>0</v>
      </c>
      <c r="O29" s="336">
        <v>0</v>
      </c>
      <c r="P29" s="37"/>
      <c r="Q29" s="37"/>
      <c r="R29" s="37"/>
      <c r="S29" s="37"/>
      <c r="T29" s="61">
        <f>+J29-P29</f>
        <v>65</v>
      </c>
      <c r="U29" s="62">
        <f>+M29/H29</f>
        <v>0</v>
      </c>
      <c r="V29" s="62">
        <f>+Q29/J29</f>
        <v>0</v>
      </c>
      <c r="W29" s="62">
        <f>+N29/K29</f>
        <v>0</v>
      </c>
      <c r="X29" s="202" t="s">
        <v>909</v>
      </c>
    </row>
    <row r="30" spans="1:24" ht="42.75" x14ac:dyDescent="0.2">
      <c r="A30" s="341"/>
      <c r="B30" s="341"/>
      <c r="C30" s="341"/>
      <c r="D30" s="342"/>
      <c r="E30" s="343" t="s">
        <v>54</v>
      </c>
      <c r="F30" s="348" t="s">
        <v>925</v>
      </c>
      <c r="G30" s="345" t="s">
        <v>146</v>
      </c>
      <c r="H30" s="346">
        <v>6</v>
      </c>
      <c r="I30" s="347" t="s">
        <v>907</v>
      </c>
      <c r="J30" s="116" t="s">
        <v>28</v>
      </c>
      <c r="K30" s="116"/>
      <c r="L30" s="116"/>
      <c r="M30" s="346">
        <v>0</v>
      </c>
      <c r="N30" s="116" t="s">
        <v>28</v>
      </c>
      <c r="O30" s="116"/>
      <c r="P30" s="116"/>
      <c r="Q30" s="116"/>
      <c r="R30" s="116"/>
      <c r="S30" s="116"/>
      <c r="T30" s="116"/>
      <c r="U30" s="116"/>
      <c r="V30" s="116"/>
      <c r="W30" s="116"/>
      <c r="X30" s="202"/>
    </row>
    <row r="31" spans="1:24" ht="42.75" x14ac:dyDescent="0.2">
      <c r="A31" s="341"/>
      <c r="B31" s="341"/>
      <c r="C31" s="341"/>
      <c r="D31" s="342"/>
      <c r="E31" s="343" t="s">
        <v>50</v>
      </c>
      <c r="F31" s="348" t="s">
        <v>926</v>
      </c>
      <c r="G31" s="345" t="s">
        <v>146</v>
      </c>
      <c r="H31" s="346">
        <v>6</v>
      </c>
      <c r="I31" s="347" t="s">
        <v>907</v>
      </c>
      <c r="J31" s="116"/>
      <c r="K31" s="116"/>
      <c r="L31" s="116"/>
      <c r="M31" s="346">
        <v>0</v>
      </c>
      <c r="N31" s="116"/>
      <c r="O31" s="116"/>
      <c r="P31" s="116"/>
      <c r="Q31" s="116"/>
      <c r="R31" s="116"/>
      <c r="S31" s="116"/>
      <c r="T31" s="116"/>
      <c r="U31" s="116"/>
      <c r="V31" s="116"/>
      <c r="W31" s="116"/>
      <c r="X31" s="202"/>
    </row>
    <row r="32" spans="1:24" ht="42.75" x14ac:dyDescent="0.2">
      <c r="A32" s="341"/>
      <c r="B32" s="341"/>
      <c r="C32" s="341"/>
      <c r="D32" s="342"/>
      <c r="E32" s="343" t="s">
        <v>49</v>
      </c>
      <c r="F32" s="348" t="s">
        <v>927</v>
      </c>
      <c r="G32" s="345" t="s">
        <v>146</v>
      </c>
      <c r="H32" s="346">
        <v>12</v>
      </c>
      <c r="I32" s="347" t="s">
        <v>907</v>
      </c>
      <c r="J32" s="116"/>
      <c r="K32" s="116"/>
      <c r="L32" s="116"/>
      <c r="M32" s="346">
        <v>0</v>
      </c>
      <c r="N32" s="116"/>
      <c r="O32" s="116"/>
      <c r="P32" s="116"/>
      <c r="Q32" s="116"/>
      <c r="R32" s="116"/>
      <c r="S32" s="116"/>
      <c r="T32" s="116"/>
      <c r="U32" s="116"/>
      <c r="V32" s="116"/>
      <c r="W32" s="116"/>
      <c r="X32" s="202"/>
    </row>
    <row r="33" spans="1:24" ht="42.75" x14ac:dyDescent="0.2">
      <c r="A33" s="341"/>
      <c r="B33" s="341"/>
      <c r="C33" s="341"/>
      <c r="D33" s="342"/>
      <c r="E33" s="343" t="s">
        <v>47</v>
      </c>
      <c r="F33" s="348" t="s">
        <v>928</v>
      </c>
      <c r="G33" s="345" t="s">
        <v>146</v>
      </c>
      <c r="H33" s="346">
        <v>5</v>
      </c>
      <c r="I33" s="347" t="s">
        <v>907</v>
      </c>
      <c r="J33" s="116"/>
      <c r="K33" s="116"/>
      <c r="L33" s="116"/>
      <c r="M33" s="346">
        <v>0</v>
      </c>
      <c r="N33" s="116"/>
      <c r="O33" s="116"/>
      <c r="P33" s="116"/>
      <c r="Q33" s="116"/>
      <c r="R33" s="116"/>
      <c r="S33" s="116"/>
      <c r="T33" s="116"/>
      <c r="U33" s="116"/>
      <c r="V33" s="116"/>
      <c r="W33" s="116"/>
      <c r="X33" s="202"/>
    </row>
    <row r="34" spans="1:24" ht="42.75" x14ac:dyDescent="0.2">
      <c r="A34" s="341"/>
      <c r="B34" s="341"/>
      <c r="C34" s="341"/>
      <c r="D34" s="342"/>
      <c r="E34" s="343" t="s">
        <v>48</v>
      </c>
      <c r="F34" s="348" t="s">
        <v>929</v>
      </c>
      <c r="G34" s="345" t="s">
        <v>146</v>
      </c>
      <c r="H34" s="346">
        <v>6</v>
      </c>
      <c r="I34" s="347" t="s">
        <v>907</v>
      </c>
      <c r="J34" s="116"/>
      <c r="K34" s="116"/>
      <c r="L34" s="116"/>
      <c r="M34" s="346">
        <v>0</v>
      </c>
      <c r="N34" s="116"/>
      <c r="O34" s="116"/>
      <c r="P34" s="116"/>
      <c r="Q34" s="116"/>
      <c r="R34" s="116"/>
      <c r="S34" s="116"/>
      <c r="T34" s="116"/>
      <c r="U34" s="116"/>
      <c r="V34" s="116"/>
      <c r="W34" s="116"/>
      <c r="X34" s="202"/>
    </row>
    <row r="35" spans="1:24" ht="42.75" x14ac:dyDescent="0.2">
      <c r="A35" s="341"/>
      <c r="B35" s="341"/>
      <c r="C35" s="341"/>
      <c r="D35" s="342"/>
      <c r="E35" s="343" t="s">
        <v>480</v>
      </c>
      <c r="F35" s="348" t="s">
        <v>930</v>
      </c>
      <c r="G35" s="345" t="s">
        <v>146</v>
      </c>
      <c r="H35" s="346">
        <v>7</v>
      </c>
      <c r="I35" s="347" t="s">
        <v>907</v>
      </c>
      <c r="J35" s="116"/>
      <c r="K35" s="116"/>
      <c r="L35" s="116"/>
      <c r="M35" s="346">
        <v>0</v>
      </c>
      <c r="N35" s="116"/>
      <c r="O35" s="116"/>
      <c r="P35" s="116"/>
      <c r="Q35" s="116"/>
      <c r="R35" s="116"/>
      <c r="S35" s="116"/>
      <c r="T35" s="116"/>
      <c r="U35" s="116"/>
      <c r="V35" s="116"/>
      <c r="W35" s="116"/>
      <c r="X35" s="202"/>
    </row>
    <row r="36" spans="1:24" ht="42.75" x14ac:dyDescent="0.2">
      <c r="A36" s="341"/>
      <c r="B36" s="341"/>
      <c r="C36" s="341"/>
      <c r="D36" s="342"/>
      <c r="E36" s="343" t="s">
        <v>483</v>
      </c>
      <c r="F36" s="348" t="s">
        <v>931</v>
      </c>
      <c r="G36" s="345" t="s">
        <v>146</v>
      </c>
      <c r="H36" s="346">
        <v>10</v>
      </c>
      <c r="I36" s="347" t="s">
        <v>907</v>
      </c>
      <c r="J36" s="116"/>
      <c r="K36" s="116"/>
      <c r="L36" s="116"/>
      <c r="M36" s="346">
        <v>0</v>
      </c>
      <c r="N36" s="116"/>
      <c r="O36" s="116"/>
      <c r="P36" s="116"/>
      <c r="Q36" s="116"/>
      <c r="R36" s="116"/>
      <c r="S36" s="116"/>
      <c r="T36" s="116"/>
      <c r="U36" s="116"/>
      <c r="V36" s="116"/>
      <c r="W36" s="116"/>
      <c r="X36" s="202"/>
    </row>
    <row r="37" spans="1:24" ht="42.75" x14ac:dyDescent="0.2">
      <c r="A37" s="341"/>
      <c r="B37" s="341"/>
      <c r="C37" s="341"/>
      <c r="D37" s="342"/>
      <c r="E37" s="343" t="s">
        <v>486</v>
      </c>
      <c r="F37" s="348" t="s">
        <v>932</v>
      </c>
      <c r="G37" s="345" t="s">
        <v>146</v>
      </c>
      <c r="H37" s="346">
        <v>8</v>
      </c>
      <c r="I37" s="347" t="s">
        <v>907</v>
      </c>
      <c r="J37" s="116"/>
      <c r="K37" s="116"/>
      <c r="L37" s="116"/>
      <c r="M37" s="346">
        <v>0</v>
      </c>
      <c r="N37" s="116"/>
      <c r="O37" s="116"/>
      <c r="P37" s="116"/>
      <c r="Q37" s="116"/>
      <c r="R37" s="116"/>
      <c r="S37" s="116"/>
      <c r="T37" s="116"/>
      <c r="U37" s="116"/>
      <c r="V37" s="116"/>
      <c r="W37" s="116"/>
      <c r="X37" s="202"/>
    </row>
    <row r="38" spans="1:24" ht="42.75" x14ac:dyDescent="0.2">
      <c r="A38" s="341"/>
      <c r="B38" s="341"/>
      <c r="C38" s="341"/>
      <c r="D38" s="342"/>
      <c r="E38" s="343" t="s">
        <v>933</v>
      </c>
      <c r="F38" s="348" t="s">
        <v>934</v>
      </c>
      <c r="G38" s="345" t="s">
        <v>146</v>
      </c>
      <c r="H38" s="346">
        <v>1</v>
      </c>
      <c r="I38" s="347" t="s">
        <v>907</v>
      </c>
      <c r="J38" s="116"/>
      <c r="K38" s="116"/>
      <c r="L38" s="116"/>
      <c r="M38" s="346">
        <v>0</v>
      </c>
      <c r="N38" s="116"/>
      <c r="O38" s="116"/>
      <c r="P38" s="116"/>
      <c r="Q38" s="116"/>
      <c r="R38" s="116"/>
      <c r="S38" s="116"/>
      <c r="T38" s="116"/>
      <c r="U38" s="116"/>
      <c r="V38" s="116"/>
      <c r="W38" s="116"/>
      <c r="X38" s="202"/>
    </row>
    <row r="39" spans="1:24" ht="42.75" x14ac:dyDescent="0.2">
      <c r="A39" s="341"/>
      <c r="B39" s="341"/>
      <c r="C39" s="341"/>
      <c r="D39" s="342"/>
      <c r="E39" s="343" t="s">
        <v>935</v>
      </c>
      <c r="F39" s="348" t="s">
        <v>936</v>
      </c>
      <c r="G39" s="345" t="s">
        <v>146</v>
      </c>
      <c r="H39" s="346">
        <v>4</v>
      </c>
      <c r="I39" s="347" t="s">
        <v>907</v>
      </c>
      <c r="J39" s="116"/>
      <c r="K39" s="116"/>
      <c r="L39" s="116"/>
      <c r="M39" s="346">
        <v>0</v>
      </c>
      <c r="N39" s="116"/>
      <c r="O39" s="116"/>
      <c r="P39" s="116"/>
      <c r="Q39" s="116"/>
      <c r="R39" s="116"/>
      <c r="S39" s="116"/>
      <c r="T39" s="116"/>
      <c r="U39" s="116"/>
      <c r="V39" s="116"/>
      <c r="W39" s="116"/>
      <c r="X39" s="202"/>
    </row>
    <row r="40" spans="1:24" ht="30" x14ac:dyDescent="0.2">
      <c r="A40" s="333" t="s">
        <v>898</v>
      </c>
      <c r="B40" s="333" t="s">
        <v>899</v>
      </c>
      <c r="C40" s="333" t="s">
        <v>900</v>
      </c>
      <c r="D40" s="333" t="s">
        <v>901</v>
      </c>
      <c r="E40" s="334">
        <v>4</v>
      </c>
      <c r="F40" s="335" t="s">
        <v>937</v>
      </c>
      <c r="G40" s="335"/>
      <c r="H40" s="330">
        <f>SUM(H41:H42)</f>
        <v>22</v>
      </c>
      <c r="I40" s="349"/>
      <c r="J40" s="334">
        <f>H40</f>
        <v>22</v>
      </c>
      <c r="K40" s="336">
        <v>1224000000</v>
      </c>
      <c r="L40" s="336">
        <v>0</v>
      </c>
      <c r="M40" s="61">
        <f>SUM(M41:M42)</f>
        <v>0</v>
      </c>
      <c r="N40" s="336">
        <v>0</v>
      </c>
      <c r="O40" s="336">
        <v>0</v>
      </c>
      <c r="P40" s="37"/>
      <c r="Q40" s="37"/>
      <c r="R40" s="37"/>
      <c r="S40" s="37"/>
      <c r="T40" s="61">
        <f>+J40-P40</f>
        <v>22</v>
      </c>
      <c r="U40" s="62">
        <f>+M40/H40</f>
        <v>0</v>
      </c>
      <c r="V40" s="62">
        <f>+Q40/J40</f>
        <v>0</v>
      </c>
      <c r="W40" s="62">
        <f>+N40/K40</f>
        <v>0</v>
      </c>
      <c r="X40" s="202" t="s">
        <v>909</v>
      </c>
    </row>
    <row r="41" spans="1:24" ht="28.5" x14ac:dyDescent="0.2">
      <c r="A41" s="341"/>
      <c r="B41" s="341"/>
      <c r="C41" s="341"/>
      <c r="D41" s="342"/>
      <c r="E41" s="343" t="s">
        <v>80</v>
      </c>
      <c r="F41" s="348" t="s">
        <v>938</v>
      </c>
      <c r="G41" s="345" t="s">
        <v>146</v>
      </c>
      <c r="H41" s="346">
        <v>18</v>
      </c>
      <c r="I41" s="347" t="s">
        <v>907</v>
      </c>
      <c r="J41" s="116" t="s">
        <v>55</v>
      </c>
      <c r="K41" s="116"/>
      <c r="L41" s="116"/>
      <c r="M41" s="346">
        <v>0</v>
      </c>
      <c r="N41" s="116" t="s">
        <v>55</v>
      </c>
      <c r="O41" s="116"/>
      <c r="P41" s="116"/>
      <c r="Q41" s="116"/>
      <c r="R41" s="116"/>
      <c r="S41" s="116"/>
      <c r="T41" s="116"/>
      <c r="U41" s="116"/>
      <c r="V41" s="116"/>
      <c r="W41" s="116"/>
      <c r="X41" s="202"/>
    </row>
    <row r="42" spans="1:24" ht="42.75" x14ac:dyDescent="0.2">
      <c r="A42" s="341"/>
      <c r="B42" s="341"/>
      <c r="C42" s="341"/>
      <c r="D42" s="342"/>
      <c r="E42" s="343" t="s">
        <v>57</v>
      </c>
      <c r="F42" s="348" t="s">
        <v>939</v>
      </c>
      <c r="G42" s="345" t="s">
        <v>146</v>
      </c>
      <c r="H42" s="346">
        <v>4</v>
      </c>
      <c r="I42" s="347" t="s">
        <v>907</v>
      </c>
      <c r="J42" s="116"/>
      <c r="K42" s="116"/>
      <c r="L42" s="116"/>
      <c r="M42" s="346">
        <v>0</v>
      </c>
      <c r="N42" s="116"/>
      <c r="O42" s="116"/>
      <c r="P42" s="116"/>
      <c r="Q42" s="116"/>
      <c r="R42" s="116"/>
      <c r="S42" s="116"/>
      <c r="T42" s="116"/>
      <c r="U42" s="116"/>
      <c r="V42" s="116"/>
      <c r="W42" s="116"/>
      <c r="X42" s="202"/>
    </row>
    <row r="43" spans="1:24" ht="30" x14ac:dyDescent="0.2">
      <c r="A43" s="333" t="s">
        <v>898</v>
      </c>
      <c r="B43" s="333" t="s">
        <v>899</v>
      </c>
      <c r="C43" s="333" t="s">
        <v>900</v>
      </c>
      <c r="D43" s="333" t="s">
        <v>901</v>
      </c>
      <c r="E43" s="334">
        <v>5</v>
      </c>
      <c r="F43" s="351" t="s">
        <v>940</v>
      </c>
      <c r="G43" s="335"/>
      <c r="H43" s="330">
        <f>SUM(H44:H51)</f>
        <v>11</v>
      </c>
      <c r="I43" s="349"/>
      <c r="J43" s="334">
        <f>H43</f>
        <v>11</v>
      </c>
      <c r="K43" s="336">
        <v>1955000000</v>
      </c>
      <c r="L43" s="336">
        <v>0</v>
      </c>
      <c r="M43" s="61">
        <f>SUM(M44:M51)</f>
        <v>0</v>
      </c>
      <c r="N43" s="336">
        <v>0</v>
      </c>
      <c r="O43" s="336">
        <v>0</v>
      </c>
      <c r="P43" s="37"/>
      <c r="Q43" s="37"/>
      <c r="R43" s="37"/>
      <c r="S43" s="37"/>
      <c r="T43" s="61">
        <f>+J43-P43</f>
        <v>11</v>
      </c>
      <c r="U43" s="62">
        <f>+M43/H43</f>
        <v>0</v>
      </c>
      <c r="V43" s="62">
        <f>+Q43/J43</f>
        <v>0</v>
      </c>
      <c r="W43" s="62">
        <f>+N43/K43</f>
        <v>0</v>
      </c>
      <c r="X43" s="202" t="s">
        <v>909</v>
      </c>
    </row>
    <row r="44" spans="1:24" ht="42.75" x14ac:dyDescent="0.2">
      <c r="A44" s="341"/>
      <c r="B44" s="341"/>
      <c r="C44" s="341"/>
      <c r="D44" s="342"/>
      <c r="E44" s="343" t="s">
        <v>941</v>
      </c>
      <c r="F44" s="348" t="s">
        <v>942</v>
      </c>
      <c r="G44" s="345" t="s">
        <v>146</v>
      </c>
      <c r="H44" s="346">
        <v>1</v>
      </c>
      <c r="I44" s="347" t="s">
        <v>943</v>
      </c>
      <c r="J44" s="116" t="s">
        <v>55</v>
      </c>
      <c r="K44" s="116"/>
      <c r="L44" s="116"/>
      <c r="M44" s="346">
        <v>0</v>
      </c>
      <c r="N44" s="116" t="s">
        <v>55</v>
      </c>
      <c r="O44" s="116"/>
      <c r="P44" s="116"/>
      <c r="Q44" s="116"/>
      <c r="R44" s="116"/>
      <c r="S44" s="116"/>
      <c r="T44" s="116"/>
      <c r="U44" s="116"/>
      <c r="V44" s="116"/>
      <c r="W44" s="116"/>
      <c r="X44" s="202"/>
    </row>
    <row r="45" spans="1:24" ht="42.75" x14ac:dyDescent="0.2">
      <c r="A45" s="341"/>
      <c r="B45" s="341"/>
      <c r="C45" s="341"/>
      <c r="D45" s="342"/>
      <c r="E45" s="343" t="s">
        <v>944</v>
      </c>
      <c r="F45" s="348" t="s">
        <v>945</v>
      </c>
      <c r="G45" s="345" t="s">
        <v>146</v>
      </c>
      <c r="H45" s="346">
        <v>1</v>
      </c>
      <c r="I45" s="347" t="s">
        <v>943</v>
      </c>
      <c r="J45" s="116"/>
      <c r="K45" s="116"/>
      <c r="L45" s="116"/>
      <c r="M45" s="346">
        <v>0</v>
      </c>
      <c r="N45" s="116"/>
      <c r="O45" s="116"/>
      <c r="P45" s="116"/>
      <c r="Q45" s="116"/>
      <c r="R45" s="116"/>
      <c r="S45" s="116"/>
      <c r="T45" s="116"/>
      <c r="U45" s="116"/>
      <c r="V45" s="116"/>
      <c r="W45" s="116"/>
      <c r="X45" s="202"/>
    </row>
    <row r="46" spans="1:24" ht="57" x14ac:dyDescent="0.2">
      <c r="A46" s="341"/>
      <c r="B46" s="341"/>
      <c r="C46" s="341"/>
      <c r="D46" s="342"/>
      <c r="E46" s="343" t="s">
        <v>946</v>
      </c>
      <c r="F46" s="348" t="s">
        <v>947</v>
      </c>
      <c r="G46" s="345" t="s">
        <v>146</v>
      </c>
      <c r="H46" s="346">
        <v>1</v>
      </c>
      <c r="I46" s="347" t="s">
        <v>943</v>
      </c>
      <c r="J46" s="116"/>
      <c r="K46" s="116"/>
      <c r="L46" s="116"/>
      <c r="M46" s="346">
        <v>0</v>
      </c>
      <c r="N46" s="116"/>
      <c r="O46" s="116"/>
      <c r="P46" s="116"/>
      <c r="Q46" s="116"/>
      <c r="R46" s="116"/>
      <c r="S46" s="116"/>
      <c r="T46" s="116"/>
      <c r="U46" s="116"/>
      <c r="V46" s="116"/>
      <c r="W46" s="116"/>
      <c r="X46" s="202"/>
    </row>
    <row r="47" spans="1:24" ht="57" x14ac:dyDescent="0.2">
      <c r="A47" s="341"/>
      <c r="B47" s="341"/>
      <c r="C47" s="341"/>
      <c r="D47" s="342"/>
      <c r="E47" s="343" t="s">
        <v>948</v>
      </c>
      <c r="F47" s="348" t="s">
        <v>949</v>
      </c>
      <c r="G47" s="345" t="s">
        <v>146</v>
      </c>
      <c r="H47" s="346">
        <v>1</v>
      </c>
      <c r="I47" s="347" t="s">
        <v>943</v>
      </c>
      <c r="J47" s="116"/>
      <c r="K47" s="116"/>
      <c r="L47" s="116"/>
      <c r="M47" s="346">
        <v>0</v>
      </c>
      <c r="N47" s="116"/>
      <c r="O47" s="116"/>
      <c r="P47" s="116"/>
      <c r="Q47" s="116"/>
      <c r="R47" s="116"/>
      <c r="S47" s="116"/>
      <c r="T47" s="116"/>
      <c r="U47" s="116"/>
      <c r="V47" s="116"/>
      <c r="W47" s="116"/>
      <c r="X47" s="202"/>
    </row>
    <row r="48" spans="1:24" ht="42.75" x14ac:dyDescent="0.2">
      <c r="A48" s="341"/>
      <c r="B48" s="341"/>
      <c r="C48" s="341"/>
      <c r="D48" s="342"/>
      <c r="E48" s="343" t="s">
        <v>950</v>
      </c>
      <c r="F48" s="348" t="s">
        <v>951</v>
      </c>
      <c r="G48" s="345" t="s">
        <v>146</v>
      </c>
      <c r="H48" s="346">
        <v>1</v>
      </c>
      <c r="I48" s="347" t="s">
        <v>943</v>
      </c>
      <c r="J48" s="116"/>
      <c r="K48" s="116"/>
      <c r="L48" s="116"/>
      <c r="M48" s="346">
        <v>0</v>
      </c>
      <c r="N48" s="116"/>
      <c r="O48" s="116"/>
      <c r="P48" s="116"/>
      <c r="Q48" s="116"/>
      <c r="R48" s="116"/>
      <c r="S48" s="116"/>
      <c r="T48" s="116"/>
      <c r="U48" s="116"/>
      <c r="V48" s="116"/>
      <c r="W48" s="116"/>
      <c r="X48" s="202"/>
    </row>
    <row r="49" spans="1:24" ht="71.25" x14ac:dyDescent="0.2">
      <c r="A49" s="341"/>
      <c r="B49" s="341"/>
      <c r="C49" s="341"/>
      <c r="D49" s="342"/>
      <c r="E49" s="343" t="s">
        <v>952</v>
      </c>
      <c r="F49" s="348" t="s">
        <v>953</v>
      </c>
      <c r="G49" s="345" t="s">
        <v>146</v>
      </c>
      <c r="H49" s="346">
        <v>1</v>
      </c>
      <c r="I49" s="347" t="s">
        <v>943</v>
      </c>
      <c r="J49" s="116"/>
      <c r="K49" s="116"/>
      <c r="L49" s="116"/>
      <c r="M49" s="346">
        <v>0</v>
      </c>
      <c r="N49" s="116"/>
      <c r="O49" s="116"/>
      <c r="P49" s="116"/>
      <c r="Q49" s="116"/>
      <c r="R49" s="116"/>
      <c r="S49" s="116"/>
      <c r="T49" s="116"/>
      <c r="U49" s="116"/>
      <c r="V49" s="116"/>
      <c r="W49" s="116"/>
      <c r="X49" s="202"/>
    </row>
    <row r="50" spans="1:24" ht="57" x14ac:dyDescent="0.2">
      <c r="A50" s="341"/>
      <c r="B50" s="341"/>
      <c r="C50" s="341"/>
      <c r="D50" s="342"/>
      <c r="E50" s="343" t="s">
        <v>954</v>
      </c>
      <c r="F50" s="348" t="s">
        <v>955</v>
      </c>
      <c r="G50" s="345" t="s">
        <v>146</v>
      </c>
      <c r="H50" s="346">
        <v>1</v>
      </c>
      <c r="I50" s="347" t="s">
        <v>943</v>
      </c>
      <c r="J50" s="116"/>
      <c r="K50" s="116"/>
      <c r="L50" s="116"/>
      <c r="M50" s="346">
        <v>0</v>
      </c>
      <c r="N50" s="116"/>
      <c r="O50" s="116"/>
      <c r="P50" s="116"/>
      <c r="Q50" s="116"/>
      <c r="R50" s="116"/>
      <c r="S50" s="116"/>
      <c r="T50" s="116"/>
      <c r="U50" s="116"/>
      <c r="V50" s="116"/>
      <c r="W50" s="116"/>
      <c r="X50" s="202"/>
    </row>
    <row r="51" spans="1:24" ht="28.5" x14ac:dyDescent="0.2">
      <c r="A51" s="341"/>
      <c r="B51" s="341"/>
      <c r="C51" s="341"/>
      <c r="D51" s="342"/>
      <c r="E51" s="343" t="s">
        <v>63</v>
      </c>
      <c r="F51" s="348" t="s">
        <v>956</v>
      </c>
      <c r="G51" s="345" t="s">
        <v>146</v>
      </c>
      <c r="H51" s="346">
        <v>4</v>
      </c>
      <c r="I51" s="347" t="s">
        <v>907</v>
      </c>
      <c r="J51" s="116"/>
      <c r="K51" s="116"/>
      <c r="L51" s="116"/>
      <c r="M51" s="346">
        <v>0</v>
      </c>
      <c r="N51" s="116"/>
      <c r="O51" s="116"/>
      <c r="P51" s="116"/>
      <c r="Q51" s="116"/>
      <c r="R51" s="116"/>
      <c r="S51" s="116"/>
      <c r="T51" s="116"/>
      <c r="U51" s="116"/>
      <c r="V51" s="116"/>
      <c r="W51" s="116"/>
      <c r="X51" s="202"/>
    </row>
    <row r="52" spans="1:24" ht="45" x14ac:dyDescent="0.2">
      <c r="A52" s="333" t="s">
        <v>898</v>
      </c>
      <c r="B52" s="333" t="s">
        <v>899</v>
      </c>
      <c r="C52" s="333" t="s">
        <v>900</v>
      </c>
      <c r="D52" s="333" t="s">
        <v>901</v>
      </c>
      <c r="E52" s="334">
        <v>6</v>
      </c>
      <c r="F52" s="335" t="s">
        <v>957</v>
      </c>
      <c r="G52" s="335"/>
      <c r="H52" s="330">
        <f>SUM(H53:H53)</f>
        <v>2</v>
      </c>
      <c r="I52" s="349"/>
      <c r="J52" s="334">
        <f>H52</f>
        <v>2</v>
      </c>
      <c r="K52" s="336">
        <v>40000000</v>
      </c>
      <c r="L52" s="336">
        <v>0</v>
      </c>
      <c r="M52" s="61">
        <f>SUM(M53:M53)</f>
        <v>0</v>
      </c>
      <c r="N52" s="336">
        <v>0</v>
      </c>
      <c r="O52" s="336">
        <v>0</v>
      </c>
      <c r="P52" s="37"/>
      <c r="Q52" s="37"/>
      <c r="R52" s="37"/>
      <c r="S52" s="37"/>
      <c r="T52" s="61">
        <f>+J52-P52</f>
        <v>2</v>
      </c>
      <c r="U52" s="62">
        <f>+M52/H52</f>
        <v>0</v>
      </c>
      <c r="V52" s="62">
        <f>+Q52/J52</f>
        <v>0</v>
      </c>
      <c r="W52" s="62">
        <f>+N52/K52</f>
        <v>0</v>
      </c>
      <c r="X52" s="202" t="s">
        <v>909</v>
      </c>
    </row>
    <row r="53" spans="1:24" ht="28.5" x14ac:dyDescent="0.2">
      <c r="A53" s="341"/>
      <c r="B53" s="341"/>
      <c r="C53" s="341"/>
      <c r="D53" s="342"/>
      <c r="E53" s="343" t="s">
        <v>66</v>
      </c>
      <c r="F53" s="352" t="s">
        <v>958</v>
      </c>
      <c r="G53" s="345" t="s">
        <v>146</v>
      </c>
      <c r="H53" s="346">
        <v>2</v>
      </c>
      <c r="I53" s="347" t="s">
        <v>907</v>
      </c>
      <c r="J53" s="116" t="s">
        <v>55</v>
      </c>
      <c r="K53" s="116"/>
      <c r="L53" s="116"/>
      <c r="M53" s="346">
        <v>0</v>
      </c>
      <c r="N53" s="116" t="s">
        <v>55</v>
      </c>
      <c r="O53" s="116"/>
      <c r="P53" s="116"/>
      <c r="Q53" s="116"/>
      <c r="R53" s="116"/>
      <c r="S53" s="116"/>
      <c r="T53" s="116"/>
      <c r="U53" s="116"/>
      <c r="V53" s="116"/>
      <c r="W53" s="116"/>
      <c r="X53" s="202"/>
    </row>
    <row r="54" spans="1:24" ht="30" x14ac:dyDescent="0.2">
      <c r="A54" s="333" t="s">
        <v>898</v>
      </c>
      <c r="B54" s="333" t="s">
        <v>899</v>
      </c>
      <c r="C54" s="333" t="s">
        <v>900</v>
      </c>
      <c r="D54" s="333" t="s">
        <v>901</v>
      </c>
      <c r="E54" s="334">
        <v>7</v>
      </c>
      <c r="F54" s="335" t="s">
        <v>959</v>
      </c>
      <c r="G54" s="335"/>
      <c r="H54" s="330">
        <f>SUM(H55:H55)</f>
        <v>11</v>
      </c>
      <c r="I54" s="349"/>
      <c r="J54" s="334">
        <f>H54</f>
        <v>11</v>
      </c>
      <c r="K54" s="336">
        <v>400000000</v>
      </c>
      <c r="L54" s="336">
        <v>0</v>
      </c>
      <c r="M54" s="61">
        <f>SUM(M55:M55)</f>
        <v>0</v>
      </c>
      <c r="N54" s="336">
        <v>0</v>
      </c>
      <c r="O54" s="336">
        <v>0</v>
      </c>
      <c r="P54" s="37"/>
      <c r="Q54" s="37"/>
      <c r="R54" s="37"/>
      <c r="S54" s="37"/>
      <c r="T54" s="61">
        <f>+J54-P54</f>
        <v>11</v>
      </c>
      <c r="U54" s="62">
        <f>+M54/H54</f>
        <v>0</v>
      </c>
      <c r="V54" s="62">
        <f>+Q54/J54</f>
        <v>0</v>
      </c>
      <c r="W54" s="62">
        <f>+N54/K54</f>
        <v>0</v>
      </c>
      <c r="X54" s="202" t="s">
        <v>909</v>
      </c>
    </row>
    <row r="55" spans="1:24" ht="28.5" x14ac:dyDescent="0.2">
      <c r="A55" s="341"/>
      <c r="B55" s="341"/>
      <c r="C55" s="341"/>
      <c r="D55" s="342"/>
      <c r="E55" s="343" t="s">
        <v>160</v>
      </c>
      <c r="F55" s="353" t="s">
        <v>960</v>
      </c>
      <c r="G55" s="345" t="s">
        <v>146</v>
      </c>
      <c r="H55" s="346">
        <v>11</v>
      </c>
      <c r="I55" s="347" t="s">
        <v>907</v>
      </c>
      <c r="J55" s="116" t="s">
        <v>55</v>
      </c>
      <c r="K55" s="116"/>
      <c r="L55" s="116"/>
      <c r="M55" s="346">
        <v>0</v>
      </c>
      <c r="N55" s="116" t="s">
        <v>55</v>
      </c>
      <c r="O55" s="116"/>
      <c r="P55" s="116"/>
      <c r="Q55" s="116"/>
      <c r="R55" s="116"/>
      <c r="S55" s="116"/>
      <c r="T55" s="116"/>
      <c r="U55" s="116"/>
      <c r="V55" s="116"/>
      <c r="W55" s="116"/>
      <c r="X55" s="202"/>
    </row>
    <row r="56" spans="1:24" ht="90" x14ac:dyDescent="0.2">
      <c r="A56" s="333" t="s">
        <v>898</v>
      </c>
      <c r="B56" s="333" t="s">
        <v>899</v>
      </c>
      <c r="C56" s="333" t="s">
        <v>900</v>
      </c>
      <c r="D56" s="333" t="s">
        <v>901</v>
      </c>
      <c r="E56" s="334">
        <v>8</v>
      </c>
      <c r="F56" s="351" t="s">
        <v>961</v>
      </c>
      <c r="G56" s="335"/>
      <c r="H56" s="330">
        <f>SUM(H57:H57)</f>
        <v>16</v>
      </c>
      <c r="I56" s="349"/>
      <c r="J56" s="334">
        <f>H56</f>
        <v>16</v>
      </c>
      <c r="K56" s="336">
        <v>650000000</v>
      </c>
      <c r="L56" s="336">
        <v>0</v>
      </c>
      <c r="M56" s="61">
        <f>SUM(M57:M57)</f>
        <v>0</v>
      </c>
      <c r="N56" s="336">
        <v>0</v>
      </c>
      <c r="O56" s="336">
        <v>0</v>
      </c>
      <c r="P56" s="37"/>
      <c r="Q56" s="37"/>
      <c r="R56" s="37"/>
      <c r="S56" s="37"/>
      <c r="T56" s="61">
        <f>+J56-P56</f>
        <v>16</v>
      </c>
      <c r="U56" s="62">
        <f>+M56/H56</f>
        <v>0</v>
      </c>
      <c r="V56" s="62">
        <f>+Q56/J56</f>
        <v>0</v>
      </c>
      <c r="W56" s="62">
        <f>+N56/K56</f>
        <v>0</v>
      </c>
      <c r="X56" s="202" t="s">
        <v>909</v>
      </c>
    </row>
    <row r="57" spans="1:24" ht="71.25" x14ac:dyDescent="0.2">
      <c r="A57" s="341"/>
      <c r="B57" s="341"/>
      <c r="C57" s="341"/>
      <c r="D57" s="342"/>
      <c r="E57" s="343" t="s">
        <v>165</v>
      </c>
      <c r="F57" s="352" t="s">
        <v>962</v>
      </c>
      <c r="G57" s="345" t="s">
        <v>146</v>
      </c>
      <c r="H57" s="346">
        <v>16</v>
      </c>
      <c r="I57" s="347" t="s">
        <v>907</v>
      </c>
      <c r="J57" s="116" t="s">
        <v>55</v>
      </c>
      <c r="K57" s="116"/>
      <c r="L57" s="116"/>
      <c r="M57" s="346">
        <v>0</v>
      </c>
      <c r="N57" s="116" t="s">
        <v>55</v>
      </c>
      <c r="O57" s="116"/>
      <c r="P57" s="116"/>
      <c r="Q57" s="116"/>
      <c r="R57" s="116"/>
      <c r="S57" s="116"/>
      <c r="T57" s="116"/>
      <c r="U57" s="116"/>
      <c r="V57" s="116"/>
      <c r="W57" s="116"/>
      <c r="X57" s="202"/>
    </row>
    <row r="58" spans="1:24" ht="60" x14ac:dyDescent="0.2">
      <c r="A58" s="333" t="s">
        <v>898</v>
      </c>
      <c r="B58" s="333" t="s">
        <v>899</v>
      </c>
      <c r="C58" s="333" t="s">
        <v>900</v>
      </c>
      <c r="D58" s="333" t="s">
        <v>901</v>
      </c>
      <c r="E58" s="334">
        <v>9</v>
      </c>
      <c r="F58" s="335" t="s">
        <v>963</v>
      </c>
      <c r="G58" s="335"/>
      <c r="H58" s="330">
        <f>SUM(H59:H59)</f>
        <v>7</v>
      </c>
      <c r="I58" s="349"/>
      <c r="J58" s="334">
        <f>H58</f>
        <v>7</v>
      </c>
      <c r="K58" s="336">
        <v>1000000000</v>
      </c>
      <c r="L58" s="336">
        <v>0</v>
      </c>
      <c r="M58" s="61">
        <f>SUM(M59:M59)</f>
        <v>0</v>
      </c>
      <c r="N58" s="336">
        <v>0</v>
      </c>
      <c r="O58" s="336">
        <v>0</v>
      </c>
      <c r="P58" s="37"/>
      <c r="Q58" s="37"/>
      <c r="R58" s="37"/>
      <c r="S58" s="37"/>
      <c r="T58" s="61">
        <f>+J58-P58</f>
        <v>7</v>
      </c>
      <c r="U58" s="62">
        <f>+M58/H58</f>
        <v>0</v>
      </c>
      <c r="V58" s="62">
        <f>+Q58/J58</f>
        <v>0</v>
      </c>
      <c r="W58" s="62">
        <f>+N58/K58</f>
        <v>0</v>
      </c>
      <c r="X58" s="202" t="s">
        <v>909</v>
      </c>
    </row>
    <row r="59" spans="1:24" ht="57" x14ac:dyDescent="0.2">
      <c r="A59" s="341"/>
      <c r="B59" s="341"/>
      <c r="C59" s="341"/>
      <c r="D59" s="342"/>
      <c r="E59" s="343" t="s">
        <v>170</v>
      </c>
      <c r="F59" s="352" t="s">
        <v>964</v>
      </c>
      <c r="G59" s="345" t="s">
        <v>146</v>
      </c>
      <c r="H59" s="346">
        <v>7</v>
      </c>
      <c r="I59" s="347" t="s">
        <v>907</v>
      </c>
      <c r="J59" s="116" t="s">
        <v>55</v>
      </c>
      <c r="K59" s="116"/>
      <c r="L59" s="116"/>
      <c r="M59" s="346">
        <v>0</v>
      </c>
      <c r="N59" s="116" t="s">
        <v>55</v>
      </c>
      <c r="O59" s="116"/>
      <c r="P59" s="116"/>
      <c r="Q59" s="116"/>
      <c r="R59" s="116"/>
      <c r="S59" s="116"/>
      <c r="T59" s="116"/>
      <c r="U59" s="116"/>
      <c r="V59" s="116"/>
      <c r="W59" s="116"/>
      <c r="X59" s="202"/>
    </row>
    <row r="60" spans="1:24" ht="15" x14ac:dyDescent="0.2">
      <c r="A60" s="333" t="s">
        <v>898</v>
      </c>
      <c r="B60" s="333" t="s">
        <v>899</v>
      </c>
      <c r="C60" s="333" t="s">
        <v>900</v>
      </c>
      <c r="D60" s="333" t="s">
        <v>901</v>
      </c>
      <c r="E60" s="334">
        <v>10</v>
      </c>
      <c r="F60" s="351" t="s">
        <v>965</v>
      </c>
      <c r="G60" s="335"/>
      <c r="H60" s="330">
        <f>SUM(H61:H80)</f>
        <v>4243</v>
      </c>
      <c r="I60" s="349"/>
      <c r="J60" s="334">
        <f>H60</f>
        <v>4243</v>
      </c>
      <c r="K60" s="336">
        <v>2602411661</v>
      </c>
      <c r="L60" s="336">
        <v>0</v>
      </c>
      <c r="M60" s="61">
        <f>SUM(M61:M80)</f>
        <v>0</v>
      </c>
      <c r="N60" s="336">
        <v>0</v>
      </c>
      <c r="O60" s="336">
        <v>0</v>
      </c>
      <c r="P60" s="37"/>
      <c r="Q60" s="37"/>
      <c r="R60" s="37"/>
      <c r="S60" s="37"/>
      <c r="T60" s="61">
        <f>+J60-P60</f>
        <v>4243</v>
      </c>
      <c r="U60" s="62">
        <f>+M60/H60</f>
        <v>0</v>
      </c>
      <c r="V60" s="62">
        <f>+Q60/J60</f>
        <v>0</v>
      </c>
      <c r="W60" s="62">
        <f>+N60/K60</f>
        <v>0</v>
      </c>
      <c r="X60" s="202" t="s">
        <v>909</v>
      </c>
    </row>
    <row r="61" spans="1:24" ht="57" x14ac:dyDescent="0.2">
      <c r="A61" s="341"/>
      <c r="B61" s="341"/>
      <c r="C61" s="341"/>
      <c r="D61" s="342"/>
      <c r="E61" s="343" t="s">
        <v>175</v>
      </c>
      <c r="F61" s="348" t="s">
        <v>966</v>
      </c>
      <c r="G61" s="345" t="s">
        <v>465</v>
      </c>
      <c r="H61" s="346">
        <v>3</v>
      </c>
      <c r="I61" s="347" t="s">
        <v>907</v>
      </c>
      <c r="J61" s="116" t="s">
        <v>55</v>
      </c>
      <c r="K61" s="116"/>
      <c r="L61" s="116"/>
      <c r="M61" s="346">
        <v>0</v>
      </c>
      <c r="N61" s="116" t="s">
        <v>55</v>
      </c>
      <c r="O61" s="116"/>
      <c r="P61" s="116"/>
      <c r="Q61" s="116"/>
      <c r="R61" s="116"/>
      <c r="S61" s="116"/>
      <c r="T61" s="116"/>
      <c r="U61" s="116"/>
      <c r="V61" s="116"/>
      <c r="W61" s="116"/>
      <c r="X61" s="202"/>
    </row>
    <row r="62" spans="1:24" ht="57" x14ac:dyDescent="0.2">
      <c r="A62" s="341"/>
      <c r="B62" s="341"/>
      <c r="C62" s="341"/>
      <c r="D62" s="342"/>
      <c r="E62" s="343" t="s">
        <v>967</v>
      </c>
      <c r="F62" s="348" t="s">
        <v>968</v>
      </c>
      <c r="G62" s="345" t="s">
        <v>465</v>
      </c>
      <c r="H62" s="346">
        <v>2</v>
      </c>
      <c r="I62" s="347" t="s">
        <v>969</v>
      </c>
      <c r="J62" s="116"/>
      <c r="K62" s="116"/>
      <c r="L62" s="116"/>
      <c r="M62" s="346">
        <v>0</v>
      </c>
      <c r="N62" s="116"/>
      <c r="O62" s="116"/>
      <c r="P62" s="116"/>
      <c r="Q62" s="116"/>
      <c r="R62" s="116"/>
      <c r="S62" s="116"/>
      <c r="T62" s="116"/>
      <c r="U62" s="116"/>
      <c r="V62" s="116"/>
      <c r="W62" s="116"/>
      <c r="X62" s="202"/>
    </row>
    <row r="63" spans="1:24" ht="42.75" x14ac:dyDescent="0.2">
      <c r="A63" s="341"/>
      <c r="B63" s="341"/>
      <c r="C63" s="341"/>
      <c r="D63" s="342"/>
      <c r="E63" s="343" t="s">
        <v>970</v>
      </c>
      <c r="F63" s="348" t="s">
        <v>971</v>
      </c>
      <c r="G63" s="345" t="s">
        <v>465</v>
      </c>
      <c r="H63" s="346">
        <v>1</v>
      </c>
      <c r="I63" s="347" t="s">
        <v>972</v>
      </c>
      <c r="J63" s="116"/>
      <c r="K63" s="116"/>
      <c r="L63" s="116"/>
      <c r="M63" s="346">
        <v>0</v>
      </c>
      <c r="N63" s="116"/>
      <c r="O63" s="116"/>
      <c r="P63" s="116"/>
      <c r="Q63" s="116"/>
      <c r="R63" s="116"/>
      <c r="S63" s="116"/>
      <c r="T63" s="116"/>
      <c r="U63" s="116"/>
      <c r="V63" s="116"/>
      <c r="W63" s="116"/>
      <c r="X63" s="202"/>
    </row>
    <row r="64" spans="1:24" ht="28.5" x14ac:dyDescent="0.2">
      <c r="A64" s="341"/>
      <c r="B64" s="341"/>
      <c r="C64" s="341"/>
      <c r="D64" s="342"/>
      <c r="E64" s="343" t="s">
        <v>973</v>
      </c>
      <c r="F64" s="348" t="s">
        <v>974</v>
      </c>
      <c r="G64" s="345" t="s">
        <v>465</v>
      </c>
      <c r="H64" s="346">
        <v>1</v>
      </c>
      <c r="I64" s="347" t="s">
        <v>975</v>
      </c>
      <c r="J64" s="116"/>
      <c r="K64" s="116"/>
      <c r="L64" s="116"/>
      <c r="M64" s="346">
        <v>0</v>
      </c>
      <c r="N64" s="116"/>
      <c r="O64" s="116"/>
      <c r="P64" s="116"/>
      <c r="Q64" s="116"/>
      <c r="R64" s="116"/>
      <c r="S64" s="116"/>
      <c r="T64" s="116"/>
      <c r="U64" s="116"/>
      <c r="V64" s="116"/>
      <c r="W64" s="116"/>
      <c r="X64" s="202"/>
    </row>
    <row r="65" spans="1:24" ht="42.75" x14ac:dyDescent="0.2">
      <c r="A65" s="341"/>
      <c r="B65" s="341"/>
      <c r="C65" s="341"/>
      <c r="D65" s="342"/>
      <c r="E65" s="343" t="s">
        <v>976</v>
      </c>
      <c r="F65" s="348" t="s">
        <v>977</v>
      </c>
      <c r="G65" s="345" t="s">
        <v>465</v>
      </c>
      <c r="H65" s="346">
        <v>1</v>
      </c>
      <c r="I65" s="347" t="s">
        <v>975</v>
      </c>
      <c r="J65" s="116"/>
      <c r="K65" s="116"/>
      <c r="L65" s="116"/>
      <c r="M65" s="346">
        <v>0</v>
      </c>
      <c r="N65" s="116"/>
      <c r="O65" s="116"/>
      <c r="P65" s="116"/>
      <c r="Q65" s="116"/>
      <c r="R65" s="116"/>
      <c r="S65" s="116"/>
      <c r="T65" s="116"/>
      <c r="U65" s="116"/>
      <c r="V65" s="116"/>
      <c r="W65" s="116"/>
      <c r="X65" s="202"/>
    </row>
    <row r="66" spans="1:24" ht="71.25" x14ac:dyDescent="0.2">
      <c r="A66" s="341"/>
      <c r="B66" s="341"/>
      <c r="C66" s="341"/>
      <c r="D66" s="342"/>
      <c r="E66" s="343" t="s">
        <v>978</v>
      </c>
      <c r="F66" s="348" t="s">
        <v>979</v>
      </c>
      <c r="G66" s="345" t="s">
        <v>465</v>
      </c>
      <c r="H66" s="346">
        <v>1</v>
      </c>
      <c r="I66" s="347" t="s">
        <v>980</v>
      </c>
      <c r="J66" s="116"/>
      <c r="K66" s="116"/>
      <c r="L66" s="116"/>
      <c r="M66" s="346">
        <v>0</v>
      </c>
      <c r="N66" s="116"/>
      <c r="O66" s="116"/>
      <c r="P66" s="116"/>
      <c r="Q66" s="116"/>
      <c r="R66" s="116"/>
      <c r="S66" s="116"/>
      <c r="T66" s="116"/>
      <c r="U66" s="116"/>
      <c r="V66" s="116"/>
      <c r="W66" s="116"/>
      <c r="X66" s="202"/>
    </row>
    <row r="67" spans="1:24" ht="71.25" x14ac:dyDescent="0.2">
      <c r="A67" s="341"/>
      <c r="B67" s="341"/>
      <c r="C67" s="341"/>
      <c r="D67" s="342"/>
      <c r="E67" s="343" t="s">
        <v>981</v>
      </c>
      <c r="F67" s="348" t="s">
        <v>982</v>
      </c>
      <c r="G67" s="345" t="s">
        <v>465</v>
      </c>
      <c r="H67" s="346">
        <v>1</v>
      </c>
      <c r="I67" s="347" t="s">
        <v>975</v>
      </c>
      <c r="J67" s="116"/>
      <c r="K67" s="116"/>
      <c r="L67" s="116"/>
      <c r="M67" s="346">
        <v>0</v>
      </c>
      <c r="N67" s="116"/>
      <c r="O67" s="116"/>
      <c r="P67" s="116"/>
      <c r="Q67" s="116"/>
      <c r="R67" s="116"/>
      <c r="S67" s="116"/>
      <c r="T67" s="116"/>
      <c r="U67" s="116"/>
      <c r="V67" s="116"/>
      <c r="W67" s="116"/>
      <c r="X67" s="202"/>
    </row>
    <row r="68" spans="1:24" ht="28.5" x14ac:dyDescent="0.2">
      <c r="A68" s="341"/>
      <c r="B68" s="341"/>
      <c r="C68" s="341"/>
      <c r="D68" s="342"/>
      <c r="E68" s="343" t="s">
        <v>983</v>
      </c>
      <c r="F68" s="348" t="s">
        <v>984</v>
      </c>
      <c r="G68" s="345" t="s">
        <v>465</v>
      </c>
      <c r="H68" s="346">
        <v>1</v>
      </c>
      <c r="I68" s="347" t="s">
        <v>975</v>
      </c>
      <c r="J68" s="116"/>
      <c r="K68" s="116"/>
      <c r="L68" s="116"/>
      <c r="M68" s="346">
        <v>0</v>
      </c>
      <c r="N68" s="116"/>
      <c r="O68" s="116"/>
      <c r="P68" s="116"/>
      <c r="Q68" s="116"/>
      <c r="R68" s="116"/>
      <c r="S68" s="116"/>
      <c r="T68" s="116"/>
      <c r="U68" s="116"/>
      <c r="V68" s="116"/>
      <c r="W68" s="116"/>
      <c r="X68" s="202"/>
    </row>
    <row r="69" spans="1:24" ht="28.5" x14ac:dyDescent="0.2">
      <c r="A69" s="341"/>
      <c r="B69" s="341"/>
      <c r="C69" s="341"/>
      <c r="D69" s="342"/>
      <c r="E69" s="343" t="s">
        <v>985</v>
      </c>
      <c r="F69" s="348" t="s">
        <v>986</v>
      </c>
      <c r="G69" s="345" t="s">
        <v>465</v>
      </c>
      <c r="H69" s="346">
        <v>1</v>
      </c>
      <c r="I69" s="347" t="s">
        <v>975</v>
      </c>
      <c r="J69" s="116"/>
      <c r="K69" s="116"/>
      <c r="L69" s="116"/>
      <c r="M69" s="346">
        <v>0</v>
      </c>
      <c r="N69" s="116"/>
      <c r="O69" s="116"/>
      <c r="P69" s="116"/>
      <c r="Q69" s="116"/>
      <c r="R69" s="116"/>
      <c r="S69" s="116"/>
      <c r="T69" s="116"/>
      <c r="U69" s="116"/>
      <c r="V69" s="116"/>
      <c r="W69" s="116"/>
      <c r="X69" s="202"/>
    </row>
    <row r="70" spans="1:24" ht="71.25" x14ac:dyDescent="0.2">
      <c r="A70" s="341"/>
      <c r="B70" s="341"/>
      <c r="C70" s="341"/>
      <c r="D70" s="342"/>
      <c r="E70" s="343" t="s">
        <v>987</v>
      </c>
      <c r="F70" s="348" t="s">
        <v>988</v>
      </c>
      <c r="G70" s="345" t="s">
        <v>465</v>
      </c>
      <c r="H70" s="346">
        <v>3</v>
      </c>
      <c r="I70" s="347" t="s">
        <v>989</v>
      </c>
      <c r="J70" s="116"/>
      <c r="K70" s="116"/>
      <c r="L70" s="116"/>
      <c r="M70" s="346">
        <v>0</v>
      </c>
      <c r="N70" s="116"/>
      <c r="O70" s="116"/>
      <c r="P70" s="116"/>
      <c r="Q70" s="116"/>
      <c r="R70" s="116"/>
      <c r="S70" s="116"/>
      <c r="T70" s="116"/>
      <c r="U70" s="116"/>
      <c r="V70" s="116"/>
      <c r="W70" s="116"/>
      <c r="X70" s="202"/>
    </row>
    <row r="71" spans="1:24" ht="85.5" x14ac:dyDescent="0.2">
      <c r="A71" s="341"/>
      <c r="B71" s="341"/>
      <c r="C71" s="341"/>
      <c r="D71" s="342"/>
      <c r="E71" s="343" t="s">
        <v>990</v>
      </c>
      <c r="F71" s="348" t="s">
        <v>991</v>
      </c>
      <c r="G71" s="345" t="s">
        <v>465</v>
      </c>
      <c r="H71" s="346">
        <v>3</v>
      </c>
      <c r="I71" s="347" t="s">
        <v>989</v>
      </c>
      <c r="J71" s="116"/>
      <c r="K71" s="116"/>
      <c r="L71" s="116"/>
      <c r="M71" s="346">
        <v>0</v>
      </c>
      <c r="N71" s="116"/>
      <c r="O71" s="116"/>
      <c r="P71" s="116"/>
      <c r="Q71" s="116"/>
      <c r="R71" s="116"/>
      <c r="S71" s="116"/>
      <c r="T71" s="116"/>
      <c r="U71" s="116"/>
      <c r="V71" s="116"/>
      <c r="W71" s="116"/>
      <c r="X71" s="202"/>
    </row>
    <row r="72" spans="1:24" ht="28.5" x14ac:dyDescent="0.2">
      <c r="A72" s="341"/>
      <c r="B72" s="341"/>
      <c r="C72" s="341"/>
      <c r="D72" s="342"/>
      <c r="E72" s="343" t="s">
        <v>992</v>
      </c>
      <c r="F72" s="348" t="s">
        <v>993</v>
      </c>
      <c r="G72" s="345" t="s">
        <v>465</v>
      </c>
      <c r="H72" s="346">
        <v>4200</v>
      </c>
      <c r="I72" s="347" t="s">
        <v>994</v>
      </c>
      <c r="J72" s="116"/>
      <c r="K72" s="116"/>
      <c r="L72" s="116"/>
      <c r="M72" s="346">
        <v>0</v>
      </c>
      <c r="N72" s="116"/>
      <c r="O72" s="116"/>
      <c r="P72" s="116"/>
      <c r="Q72" s="116"/>
      <c r="R72" s="116"/>
      <c r="S72" s="116"/>
      <c r="T72" s="116"/>
      <c r="U72" s="116"/>
      <c r="V72" s="116"/>
      <c r="W72" s="116"/>
      <c r="X72" s="202"/>
    </row>
    <row r="73" spans="1:24" ht="57" x14ac:dyDescent="0.2">
      <c r="A73" s="341"/>
      <c r="B73" s="341"/>
      <c r="C73" s="341"/>
      <c r="D73" s="342"/>
      <c r="E73" s="343" t="s">
        <v>995</v>
      </c>
      <c r="F73" s="348" t="s">
        <v>996</v>
      </c>
      <c r="G73" s="345" t="s">
        <v>465</v>
      </c>
      <c r="H73" s="346">
        <v>1</v>
      </c>
      <c r="I73" s="347" t="s">
        <v>975</v>
      </c>
      <c r="J73" s="116"/>
      <c r="K73" s="116"/>
      <c r="L73" s="116"/>
      <c r="M73" s="346">
        <v>0</v>
      </c>
      <c r="N73" s="116"/>
      <c r="O73" s="116"/>
      <c r="P73" s="116"/>
      <c r="Q73" s="116"/>
      <c r="R73" s="116"/>
      <c r="S73" s="116"/>
      <c r="T73" s="116"/>
      <c r="U73" s="116"/>
      <c r="V73" s="116"/>
      <c r="W73" s="116"/>
      <c r="X73" s="202"/>
    </row>
    <row r="74" spans="1:24" ht="42.75" x14ac:dyDescent="0.2">
      <c r="A74" s="341"/>
      <c r="B74" s="341"/>
      <c r="C74" s="341"/>
      <c r="D74" s="342"/>
      <c r="E74" s="343" t="s">
        <v>997</v>
      </c>
      <c r="F74" s="348" t="s">
        <v>998</v>
      </c>
      <c r="G74" s="345" t="s">
        <v>465</v>
      </c>
      <c r="H74" s="346">
        <v>8</v>
      </c>
      <c r="I74" s="347" t="s">
        <v>999</v>
      </c>
      <c r="J74" s="116"/>
      <c r="K74" s="116"/>
      <c r="L74" s="116"/>
      <c r="M74" s="346">
        <v>0</v>
      </c>
      <c r="N74" s="116"/>
      <c r="O74" s="116"/>
      <c r="P74" s="116"/>
      <c r="Q74" s="116"/>
      <c r="R74" s="116"/>
      <c r="S74" s="116"/>
      <c r="T74" s="116"/>
      <c r="U74" s="116"/>
      <c r="V74" s="116"/>
      <c r="W74" s="116"/>
      <c r="X74" s="202"/>
    </row>
    <row r="75" spans="1:24" ht="42.75" x14ac:dyDescent="0.2">
      <c r="A75" s="341"/>
      <c r="B75" s="341"/>
      <c r="C75" s="341"/>
      <c r="D75" s="342"/>
      <c r="E75" s="343" t="s">
        <v>1000</v>
      </c>
      <c r="F75" s="348" t="s">
        <v>1001</v>
      </c>
      <c r="G75" s="345" t="s">
        <v>465</v>
      </c>
      <c r="H75" s="346">
        <v>1</v>
      </c>
      <c r="I75" s="347" t="s">
        <v>975</v>
      </c>
      <c r="J75" s="116"/>
      <c r="K75" s="116"/>
      <c r="L75" s="116"/>
      <c r="M75" s="346">
        <v>0</v>
      </c>
      <c r="N75" s="116"/>
      <c r="O75" s="116"/>
      <c r="P75" s="116"/>
      <c r="Q75" s="116"/>
      <c r="R75" s="116"/>
      <c r="S75" s="116"/>
      <c r="T75" s="116"/>
      <c r="U75" s="116"/>
      <c r="V75" s="116"/>
      <c r="W75" s="116"/>
      <c r="X75" s="202"/>
    </row>
    <row r="76" spans="1:24" ht="42.75" x14ac:dyDescent="0.2">
      <c r="A76" s="341"/>
      <c r="B76" s="341"/>
      <c r="C76" s="341"/>
      <c r="D76" s="342"/>
      <c r="E76" s="343" t="s">
        <v>1002</v>
      </c>
      <c r="F76" s="348" t="s">
        <v>1003</v>
      </c>
      <c r="G76" s="345" t="s">
        <v>465</v>
      </c>
      <c r="H76" s="346">
        <v>1</v>
      </c>
      <c r="I76" s="347" t="s">
        <v>975</v>
      </c>
      <c r="J76" s="116"/>
      <c r="K76" s="116"/>
      <c r="L76" s="116"/>
      <c r="M76" s="346">
        <v>0</v>
      </c>
      <c r="N76" s="116"/>
      <c r="O76" s="116"/>
      <c r="P76" s="116"/>
      <c r="Q76" s="116"/>
      <c r="R76" s="116"/>
      <c r="S76" s="116"/>
      <c r="T76" s="116"/>
      <c r="U76" s="116"/>
      <c r="V76" s="116"/>
      <c r="W76" s="116"/>
      <c r="X76" s="202"/>
    </row>
    <row r="77" spans="1:24" ht="99.75" x14ac:dyDescent="0.2">
      <c r="A77" s="341"/>
      <c r="B77" s="341"/>
      <c r="C77" s="341"/>
      <c r="D77" s="342"/>
      <c r="E77" s="343" t="s">
        <v>1004</v>
      </c>
      <c r="F77" s="348" t="s">
        <v>1005</v>
      </c>
      <c r="G77" s="345" t="s">
        <v>465</v>
      </c>
      <c r="H77" s="346">
        <v>1</v>
      </c>
      <c r="I77" s="347" t="s">
        <v>975</v>
      </c>
      <c r="J77" s="116"/>
      <c r="K77" s="116"/>
      <c r="L77" s="116"/>
      <c r="M77" s="346">
        <v>0</v>
      </c>
      <c r="N77" s="116"/>
      <c r="O77" s="116"/>
      <c r="P77" s="116"/>
      <c r="Q77" s="116"/>
      <c r="R77" s="116"/>
      <c r="S77" s="116"/>
      <c r="T77" s="116"/>
      <c r="U77" s="116"/>
      <c r="V77" s="116"/>
      <c r="W77" s="116"/>
      <c r="X77" s="202"/>
    </row>
    <row r="78" spans="1:24" ht="14.25" x14ac:dyDescent="0.2">
      <c r="A78" s="341"/>
      <c r="B78" s="341"/>
      <c r="C78" s="341"/>
      <c r="D78" s="342"/>
      <c r="E78" s="343" t="s">
        <v>177</v>
      </c>
      <c r="F78" s="348" t="s">
        <v>1006</v>
      </c>
      <c r="G78" s="345" t="s">
        <v>465</v>
      </c>
      <c r="H78" s="346">
        <v>4</v>
      </c>
      <c r="I78" s="347" t="s">
        <v>907</v>
      </c>
      <c r="J78" s="116"/>
      <c r="K78" s="116"/>
      <c r="L78" s="116"/>
      <c r="M78" s="346">
        <v>0</v>
      </c>
      <c r="N78" s="116"/>
      <c r="O78" s="116"/>
      <c r="P78" s="116"/>
      <c r="Q78" s="116"/>
      <c r="R78" s="116"/>
      <c r="S78" s="116"/>
      <c r="T78" s="116"/>
      <c r="U78" s="116"/>
      <c r="V78" s="116"/>
      <c r="W78" s="116"/>
      <c r="X78" s="202"/>
    </row>
    <row r="79" spans="1:24" ht="57" x14ac:dyDescent="0.2">
      <c r="A79" s="341"/>
      <c r="B79" s="341"/>
      <c r="C79" s="341"/>
      <c r="D79" s="342"/>
      <c r="E79" s="343" t="s">
        <v>178</v>
      </c>
      <c r="F79" s="348" t="s">
        <v>1007</v>
      </c>
      <c r="G79" s="345" t="s">
        <v>465</v>
      </c>
      <c r="H79" s="346">
        <v>3</v>
      </c>
      <c r="I79" s="347" t="s">
        <v>907</v>
      </c>
      <c r="J79" s="116"/>
      <c r="K79" s="116"/>
      <c r="L79" s="116"/>
      <c r="M79" s="346">
        <v>0</v>
      </c>
      <c r="N79" s="116"/>
      <c r="O79" s="116"/>
      <c r="P79" s="116"/>
      <c r="Q79" s="116"/>
      <c r="R79" s="116"/>
      <c r="S79" s="116"/>
      <c r="T79" s="116"/>
      <c r="U79" s="116"/>
      <c r="V79" s="116"/>
      <c r="W79" s="116"/>
      <c r="X79" s="202"/>
    </row>
    <row r="80" spans="1:24" ht="42.75" x14ac:dyDescent="0.2">
      <c r="A80" s="341"/>
      <c r="B80" s="341"/>
      <c r="C80" s="341"/>
      <c r="D80" s="342"/>
      <c r="E80" s="343" t="s">
        <v>179</v>
      </c>
      <c r="F80" s="348" t="s">
        <v>1008</v>
      </c>
      <c r="G80" s="345" t="s">
        <v>465</v>
      </c>
      <c r="H80" s="346">
        <v>6</v>
      </c>
      <c r="I80" s="347" t="s">
        <v>907</v>
      </c>
      <c r="J80" s="116"/>
      <c r="K80" s="116"/>
      <c r="L80" s="116"/>
      <c r="M80" s="346">
        <v>0</v>
      </c>
      <c r="N80" s="116"/>
      <c r="O80" s="116"/>
      <c r="P80" s="116"/>
      <c r="Q80" s="116"/>
      <c r="R80" s="116"/>
      <c r="S80" s="116"/>
      <c r="T80" s="116"/>
      <c r="U80" s="116"/>
      <c r="V80" s="116"/>
      <c r="W80" s="116"/>
      <c r="X80" s="202"/>
    </row>
    <row r="81" spans="1:24" ht="60" x14ac:dyDescent="0.2">
      <c r="A81" s="333" t="s">
        <v>898</v>
      </c>
      <c r="B81" s="333" t="s">
        <v>899</v>
      </c>
      <c r="C81" s="333" t="s">
        <v>900</v>
      </c>
      <c r="D81" s="333" t="s">
        <v>901</v>
      </c>
      <c r="E81" s="334">
        <v>11</v>
      </c>
      <c r="F81" s="335" t="s">
        <v>1009</v>
      </c>
      <c r="G81" s="335"/>
      <c r="H81" s="330">
        <f>SUM(H82:H82)</f>
        <v>7</v>
      </c>
      <c r="I81" s="349"/>
      <c r="J81" s="334">
        <f>H81</f>
        <v>7</v>
      </c>
      <c r="K81" s="336">
        <v>175000000</v>
      </c>
      <c r="L81" s="336">
        <v>0</v>
      </c>
      <c r="M81" s="61">
        <f>SUM(M82:M82)</f>
        <v>0</v>
      </c>
      <c r="N81" s="336">
        <v>0</v>
      </c>
      <c r="O81" s="336">
        <v>0</v>
      </c>
      <c r="P81" s="37"/>
      <c r="Q81" s="37"/>
      <c r="R81" s="37"/>
      <c r="S81" s="37"/>
      <c r="T81" s="61">
        <f>+J81-P81</f>
        <v>7</v>
      </c>
      <c r="U81" s="62">
        <f>+M81/H81</f>
        <v>0</v>
      </c>
      <c r="V81" s="62">
        <f>+Q81/J81</f>
        <v>0</v>
      </c>
      <c r="W81" s="62">
        <f>+N81/K81</f>
        <v>0</v>
      </c>
      <c r="X81" s="202" t="s">
        <v>909</v>
      </c>
    </row>
    <row r="82" spans="1:24" ht="42.75" x14ac:dyDescent="0.2">
      <c r="A82" s="341"/>
      <c r="B82" s="341"/>
      <c r="C82" s="341"/>
      <c r="D82" s="342"/>
      <c r="E82" s="343" t="s">
        <v>180</v>
      </c>
      <c r="F82" s="352" t="s">
        <v>1010</v>
      </c>
      <c r="G82" s="345" t="s">
        <v>465</v>
      </c>
      <c r="H82" s="346">
        <v>7</v>
      </c>
      <c r="I82" s="347" t="s">
        <v>907</v>
      </c>
      <c r="J82" s="116" t="s">
        <v>55</v>
      </c>
      <c r="K82" s="116"/>
      <c r="L82" s="116"/>
      <c r="M82" s="346">
        <v>0</v>
      </c>
      <c r="N82" s="116" t="s">
        <v>55</v>
      </c>
      <c r="O82" s="116"/>
      <c r="P82" s="116"/>
      <c r="Q82" s="116"/>
      <c r="R82" s="116"/>
      <c r="S82" s="116"/>
      <c r="T82" s="116"/>
      <c r="U82" s="116"/>
      <c r="V82" s="116"/>
      <c r="W82" s="116"/>
      <c r="X82" s="202"/>
    </row>
    <row r="83" spans="1:24" ht="60" x14ac:dyDescent="0.2">
      <c r="A83" s="333" t="s">
        <v>898</v>
      </c>
      <c r="B83" s="333" t="s">
        <v>899</v>
      </c>
      <c r="C83" s="333" t="s">
        <v>900</v>
      </c>
      <c r="D83" s="333" t="s">
        <v>901</v>
      </c>
      <c r="E83" s="334">
        <v>12</v>
      </c>
      <c r="F83" s="335" t="s">
        <v>1011</v>
      </c>
      <c r="G83" s="335"/>
      <c r="H83" s="330">
        <f>SUM(H84:H84)</f>
        <v>1</v>
      </c>
      <c r="I83" s="349"/>
      <c r="J83" s="334">
        <f>H83</f>
        <v>1</v>
      </c>
      <c r="K83" s="336">
        <v>2000000000</v>
      </c>
      <c r="L83" s="336">
        <v>0</v>
      </c>
      <c r="M83" s="61">
        <f>SUM(M84:M84)</f>
        <v>0</v>
      </c>
      <c r="N83" s="336">
        <v>0</v>
      </c>
      <c r="O83" s="336">
        <v>0</v>
      </c>
      <c r="P83" s="37"/>
      <c r="Q83" s="37"/>
      <c r="R83" s="37"/>
      <c r="S83" s="37"/>
      <c r="T83" s="61">
        <f>+J83-P83</f>
        <v>1</v>
      </c>
      <c r="U83" s="62">
        <f>+M83/H83</f>
        <v>0</v>
      </c>
      <c r="V83" s="62">
        <f>+Q83/J83</f>
        <v>0</v>
      </c>
      <c r="W83" s="62">
        <f>+N83/K83</f>
        <v>0</v>
      </c>
      <c r="X83" s="202" t="s">
        <v>909</v>
      </c>
    </row>
    <row r="84" spans="1:24" ht="171" x14ac:dyDescent="0.2">
      <c r="A84" s="341"/>
      <c r="B84" s="341"/>
      <c r="C84" s="341"/>
      <c r="D84" s="342"/>
      <c r="E84" s="343" t="s">
        <v>185</v>
      </c>
      <c r="F84" s="352" t="s">
        <v>1012</v>
      </c>
      <c r="G84" s="345" t="s">
        <v>465</v>
      </c>
      <c r="H84" s="346">
        <v>1</v>
      </c>
      <c r="I84" s="347" t="s">
        <v>1013</v>
      </c>
      <c r="J84" s="116" t="s">
        <v>55</v>
      </c>
      <c r="K84" s="116"/>
      <c r="L84" s="116"/>
      <c r="M84" s="346">
        <v>0</v>
      </c>
      <c r="N84" s="116" t="s">
        <v>55</v>
      </c>
      <c r="O84" s="116"/>
      <c r="P84" s="116"/>
      <c r="Q84" s="116"/>
      <c r="R84" s="116"/>
      <c r="S84" s="116"/>
      <c r="T84" s="116"/>
      <c r="U84" s="116"/>
      <c r="V84" s="116"/>
      <c r="W84" s="116"/>
      <c r="X84" s="202"/>
    </row>
  </sheetData>
  <mergeCells count="117">
    <mergeCell ref="A83:A84"/>
    <mergeCell ref="B83:B84"/>
    <mergeCell ref="C83:C84"/>
    <mergeCell ref="D83:D84"/>
    <mergeCell ref="X83:X84"/>
    <mergeCell ref="J84:L84"/>
    <mergeCell ref="N84:W84"/>
    <mergeCell ref="A81:A82"/>
    <mergeCell ref="B81:B82"/>
    <mergeCell ref="C81:C82"/>
    <mergeCell ref="D81:D82"/>
    <mergeCell ref="X81:X82"/>
    <mergeCell ref="J82:L82"/>
    <mergeCell ref="N82:W82"/>
    <mergeCell ref="A60:A80"/>
    <mergeCell ref="B60:B80"/>
    <mergeCell ref="C60:C80"/>
    <mergeCell ref="D60:D80"/>
    <mergeCell ref="X60:X80"/>
    <mergeCell ref="J61:L80"/>
    <mergeCell ref="N61:W80"/>
    <mergeCell ref="A58:A59"/>
    <mergeCell ref="B58:B59"/>
    <mergeCell ref="C58:C59"/>
    <mergeCell ref="D58:D59"/>
    <mergeCell ref="X58:X59"/>
    <mergeCell ref="J59:L59"/>
    <mergeCell ref="N59:W59"/>
    <mergeCell ref="A56:A57"/>
    <mergeCell ref="B56:B57"/>
    <mergeCell ref="C56:C57"/>
    <mergeCell ref="D56:D57"/>
    <mergeCell ref="X56:X57"/>
    <mergeCell ref="J57:L57"/>
    <mergeCell ref="N57:W57"/>
    <mergeCell ref="A54:A55"/>
    <mergeCell ref="B54:B55"/>
    <mergeCell ref="C54:C55"/>
    <mergeCell ref="D54:D55"/>
    <mergeCell ref="X54:X55"/>
    <mergeCell ref="J55:L55"/>
    <mergeCell ref="N55:W55"/>
    <mergeCell ref="A52:A53"/>
    <mergeCell ref="B52:B53"/>
    <mergeCell ref="C52:C53"/>
    <mergeCell ref="D52:D53"/>
    <mergeCell ref="X52:X53"/>
    <mergeCell ref="J53:L53"/>
    <mergeCell ref="N53:W53"/>
    <mergeCell ref="A43:A51"/>
    <mergeCell ref="B43:B51"/>
    <mergeCell ref="C43:C51"/>
    <mergeCell ref="D43:D51"/>
    <mergeCell ref="X43:X51"/>
    <mergeCell ref="J44:L51"/>
    <mergeCell ref="N44:W51"/>
    <mergeCell ref="A40:A42"/>
    <mergeCell ref="B40:B42"/>
    <mergeCell ref="C40:C42"/>
    <mergeCell ref="D40:D42"/>
    <mergeCell ref="X40:X42"/>
    <mergeCell ref="J41:L42"/>
    <mergeCell ref="N41:W42"/>
    <mergeCell ref="X17:X28"/>
    <mergeCell ref="J18:L28"/>
    <mergeCell ref="N18:W28"/>
    <mergeCell ref="A29:A39"/>
    <mergeCell ref="B29:B39"/>
    <mergeCell ref="C29:C39"/>
    <mergeCell ref="D29:D39"/>
    <mergeCell ref="X29:X39"/>
    <mergeCell ref="J30:L39"/>
    <mergeCell ref="N30:W39"/>
    <mergeCell ref="J15:L16"/>
    <mergeCell ref="N15:W16"/>
    <mergeCell ref="A17:A28"/>
    <mergeCell ref="B17:B28"/>
    <mergeCell ref="C17:C28"/>
    <mergeCell ref="D17:D28"/>
    <mergeCell ref="U11:U12"/>
    <mergeCell ref="V11:V12"/>
    <mergeCell ref="W11:W12"/>
    <mergeCell ref="A13:D13"/>
    <mergeCell ref="E13:F13"/>
    <mergeCell ref="X13:X16"/>
    <mergeCell ref="A14:A16"/>
    <mergeCell ref="B14:B16"/>
    <mergeCell ref="C14:C16"/>
    <mergeCell ref="D14:D16"/>
    <mergeCell ref="N11:N12"/>
    <mergeCell ref="O11:O12"/>
    <mergeCell ref="P11:P12"/>
    <mergeCell ref="Q11:Q12"/>
    <mergeCell ref="R11:S11"/>
    <mergeCell ref="T11:T12"/>
    <mergeCell ref="H11:H12"/>
    <mergeCell ref="I11:I12"/>
    <mergeCell ref="J11:J12"/>
    <mergeCell ref="K11:K12"/>
    <mergeCell ref="L11:L12"/>
    <mergeCell ref="M11:M12"/>
    <mergeCell ref="B11:B12"/>
    <mergeCell ref="C11:C12"/>
    <mergeCell ref="D11:D12"/>
    <mergeCell ref="E11:E12"/>
    <mergeCell ref="F11:F12"/>
    <mergeCell ref="G11:G12"/>
    <mergeCell ref="A1:C7"/>
    <mergeCell ref="D1:X2"/>
    <mergeCell ref="D3:X4"/>
    <mergeCell ref="D5:X6"/>
    <mergeCell ref="A9:C10"/>
    <mergeCell ref="D9:L10"/>
    <mergeCell ref="M9:S10"/>
    <mergeCell ref="T9:W10"/>
    <mergeCell ref="X9:X12"/>
    <mergeCell ref="A11:A12"/>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INFORMATICA</vt:lpstr>
      <vt:lpstr>POA Seccion B</vt:lpstr>
      <vt:lpstr>CARRERA A</vt:lpstr>
      <vt:lpstr>CARRERA B</vt:lpstr>
      <vt:lpstr>CENDOJ A</vt:lpstr>
      <vt:lpstr>CENDOJ B</vt:lpstr>
      <vt:lpstr>UDAE A</vt:lpstr>
      <vt:lpstr>UDAE B</vt:lpstr>
      <vt:lpstr>ESCUELA JUD</vt:lpstr>
      <vt:lpstr>URNA</vt:lpstr>
      <vt:lpstr>RECURSOS HUM</vt:lpstr>
      <vt:lpstr>OSEG</vt:lpstr>
      <vt:lpstr>PLANEACIÓN</vt:lpstr>
      <vt:lpstr>COMUNICACIONES</vt:lpstr>
      <vt:lpstr>ASIST LEGAL</vt:lpstr>
      <vt:lpstr>AUDITORIA</vt:lpstr>
      <vt:lpstr>ADMINISTRATIVA</vt:lpstr>
      <vt:lpstr>PRESUPUESTO</vt:lpstr>
      <vt:lpstr>Hoja16</vt:lpstr>
      <vt:lpstr>Hoja1</vt:lpstr>
      <vt:lpstr>INSTRUCCIONES </vt:lpstr>
    </vt:vector>
  </TitlesOfParts>
  <Company>CONSEJO SUPERIOR DE LA JUDIC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usuario</cp:lastModifiedBy>
  <cp:lastPrinted>2019-08-23T14:28:15Z</cp:lastPrinted>
  <dcterms:created xsi:type="dcterms:W3CDTF">2010-08-13T20:52:34Z</dcterms:created>
  <dcterms:modified xsi:type="dcterms:W3CDTF">2020-09-02T21:37:32Z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schipath@deaj.ramajudicial.gov.co</vt:lpwstr>
  </property>
  <property fmtid="{D5CDD505-2E9C-101B-9397-08002B2CF9AE}" pid="5" name="MSIP_Label_08d7dd68-c1dd-44d2-ba6c-4773849eac9b_SetDate">
    <vt:lpwstr>2020-08-15T05:01:47.0141956Z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